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wbThis" defaultThemeVersion="124226"/>
  <bookViews>
    <workbookView xWindow="4605" yWindow="30" windowWidth="9345" windowHeight="5475"/>
  </bookViews>
  <sheets>
    <sheet name="Information" sheetId="13897" r:id="rId1"/>
    <sheet name="Team" sheetId="13898" r:id="rId2"/>
    <sheet name="Referee|Kampfrichter" sheetId="13899" r:id="rId3"/>
    <sheet name="Entry Form|Teilnehmer" sheetId="13903" r:id="rId4"/>
    <sheet name="Translations" sheetId="13901" state="hidden" r:id="rId5"/>
    <sheet name="Lookup" sheetId="13904" state="hidden" r:id="rId6"/>
  </sheets>
  <definedNames>
    <definedName name="_xlnm._FilterDatabase" localSheetId="3" hidden="1">'Entry Form|Teilnehmer'!$A$2:$T$142</definedName>
    <definedName name="cAgeGroup">'Entry Form|Teilnehmer'!$T:$T</definedName>
    <definedName name="cBirthdate">'Entry Form|Teilnehmer'!$C:$C</definedName>
    <definedName name="cCost">'Entry Form|Teilnehmer'!$V:$V</definedName>
    <definedName name="cellContactDuringTournament">Team!$B$7</definedName>
    <definedName name="cellEmail">Team!$B$5</definedName>
    <definedName name="cellEndDate">Information!$D$8</definedName>
    <definedName name="cellIsRegional">Information!$B$1</definedName>
    <definedName name="cellIsTraditional">Information!$D$1</definedName>
    <definedName name="cellMobile">Team!$B$4</definedName>
    <definedName name="cellStartDate">Information!$B$8</definedName>
    <definedName name="cellTagHolder">Team!$B$6</definedName>
    <definedName name="cellTeamLeader">Team!$B$3</definedName>
    <definedName name="cellTeamName">Team!$B$2</definedName>
    <definedName name="cFirstname">'Entry Form|Teilnehmer'!$B:$B</definedName>
    <definedName name="cGender">'Entry Form|Teilnehmer'!$D:$D</definedName>
    <definedName name="cGroup">'Entry Form|Teilnehmer'!$M:$M</definedName>
    <definedName name="cGroupName">'Entry Form|Teilnehmer'!$N:$N</definedName>
    <definedName name="cName">'Entry Form|Teilnehmer'!$A:$A</definedName>
    <definedName name="cNumForms">'Entry Form|Teilnehmer'!$U:$U</definedName>
    <definedName name="cPartner">'Entry Form|Teilnehmer'!$K:$K</definedName>
    <definedName name="cPartnerName">'Entry Form|Teilnehmer'!$L:$L</definedName>
    <definedName name="cRefereeFirstname">'Referee|Kampfrichter'!$C:$C</definedName>
    <definedName name="cRefereeSurname">'Referee|Kampfrichter'!$B:$B</definedName>
    <definedName name="German">Translations!$B$1:$B$1048345</definedName>
    <definedName name="Language">Information!$B$3</definedName>
    <definedName name="LanguageIndex" comment="Index of the currently selected language">MATCH(Language,Languages,0)</definedName>
    <definedName name="Languages">Translations!$B$1:$C$1</definedName>
    <definedName name="rngAgeClasses">Information!$A$52:$B$57</definedName>
    <definedName name="rngCostTable">Information!$A$41:$B$49</definedName>
    <definedName name="rngFistMod">Lookup!$K$41:$K$60</definedName>
    <definedName name="rngFistTrad">Lookup!$K$2:$K$40</definedName>
    <definedName name="rngGroup">Lookup!$K$130:$K$133</definedName>
    <definedName name="rngLongMod">Lookup!$K$102:$K$122</definedName>
    <definedName name="rngLongTrad">Lookup!$K$97:$K$101</definedName>
    <definedName name="rngPartner">Lookup!$K$126:$K$129</definedName>
    <definedName name="rngShortMod">Lookup!$K$73:$K$96</definedName>
    <definedName name="rngShortTrad">Lookup!$K$61:$K$72</definedName>
    <definedName name="StringKeys" localSheetId="3">Tabelle2[[#All],[Key]]</definedName>
    <definedName name="StringKeys">Tabelle2[[#All],[Key]]</definedName>
    <definedName name="StringSet">Translations!$B$1:$C$1048345</definedName>
  </definedNames>
  <calcPr calcId="125725"/>
</workbook>
</file>

<file path=xl/calcChain.xml><?xml version="1.0" encoding="utf-8"?>
<calcChain xmlns="http://schemas.openxmlformats.org/spreadsheetml/2006/main">
  <c r="B25" i="13901"/>
  <c r="U2" i="13903"/>
  <c r="V2" s="1"/>
  <c r="U3"/>
  <c r="U4"/>
  <c r="V4" s="1"/>
  <c r="U5"/>
  <c r="U6"/>
  <c r="U7"/>
  <c r="U8"/>
  <c r="U9"/>
  <c r="V9" s="1"/>
  <c r="U10"/>
  <c r="U11"/>
  <c r="U12"/>
  <c r="U13"/>
  <c r="U14"/>
  <c r="U15"/>
  <c r="V15" s="1"/>
  <c r="U16"/>
  <c r="V16" s="1"/>
  <c r="U17"/>
  <c r="V17" s="1"/>
  <c r="U18"/>
  <c r="U19"/>
  <c r="U20"/>
  <c r="V20" s="1"/>
  <c r="U21"/>
  <c r="U22"/>
  <c r="U23"/>
  <c r="U24"/>
  <c r="U25"/>
  <c r="V25" s="1"/>
  <c r="U26"/>
  <c r="U27"/>
  <c r="U28"/>
  <c r="U29"/>
  <c r="U30"/>
  <c r="U31"/>
  <c r="U32"/>
  <c r="U33"/>
  <c r="U34"/>
  <c r="U35"/>
  <c r="U36"/>
  <c r="V36" s="1"/>
  <c r="U37"/>
  <c r="U38"/>
  <c r="U39"/>
  <c r="U40"/>
  <c r="U41"/>
  <c r="V41" s="1"/>
  <c r="U42"/>
  <c r="U43"/>
  <c r="U44"/>
  <c r="U45"/>
  <c r="U46"/>
  <c r="U47"/>
  <c r="U48"/>
  <c r="U49"/>
  <c r="V49" s="1"/>
  <c r="U50"/>
  <c r="U51"/>
  <c r="U52"/>
  <c r="U53"/>
  <c r="U54"/>
  <c r="U55"/>
  <c r="V55" s="1"/>
  <c r="U56"/>
  <c r="U57"/>
  <c r="V57" s="1"/>
  <c r="U58"/>
  <c r="U59"/>
  <c r="U60"/>
  <c r="U61"/>
  <c r="U62"/>
  <c r="U63"/>
  <c r="U64"/>
  <c r="U65"/>
  <c r="V65" s="1"/>
  <c r="U66"/>
  <c r="U67"/>
  <c r="U68"/>
  <c r="V68" s="1"/>
  <c r="U69"/>
  <c r="U70"/>
  <c r="U71"/>
  <c r="U72"/>
  <c r="U73"/>
  <c r="U74"/>
  <c r="U75"/>
  <c r="U76"/>
  <c r="V76" s="1"/>
  <c r="U77"/>
  <c r="U78"/>
  <c r="U79"/>
  <c r="U80"/>
  <c r="U81"/>
  <c r="U82"/>
  <c r="U83"/>
  <c r="U84"/>
  <c r="U85"/>
  <c r="U86"/>
  <c r="V86" s="1"/>
  <c r="U87"/>
  <c r="V87" s="1"/>
  <c r="U88"/>
  <c r="U89"/>
  <c r="V89" s="1"/>
  <c r="U90"/>
  <c r="U91"/>
  <c r="U92"/>
  <c r="U93"/>
  <c r="U94"/>
  <c r="U95"/>
  <c r="V95" s="1"/>
  <c r="U96"/>
  <c r="U97"/>
  <c r="U98"/>
  <c r="U99"/>
  <c r="U100"/>
  <c r="U101"/>
  <c r="U102"/>
  <c r="U103"/>
  <c r="U104"/>
  <c r="U105"/>
  <c r="V105" s="1"/>
  <c r="U106"/>
  <c r="U107"/>
  <c r="U108"/>
  <c r="V108" s="1"/>
  <c r="U109"/>
  <c r="U110"/>
  <c r="U111"/>
  <c r="U112"/>
  <c r="U113"/>
  <c r="U114"/>
  <c r="U115"/>
  <c r="U116"/>
  <c r="V116" s="1"/>
  <c r="U117"/>
  <c r="U118"/>
  <c r="U119"/>
  <c r="U120"/>
  <c r="U121"/>
  <c r="V121" s="1"/>
  <c r="U122"/>
  <c r="U123"/>
  <c r="U124"/>
  <c r="V124" s="1"/>
  <c r="U125"/>
  <c r="U126"/>
  <c r="U127"/>
  <c r="U128"/>
  <c r="U129"/>
  <c r="V129" s="1"/>
  <c r="U130"/>
  <c r="U131"/>
  <c r="U132"/>
  <c r="U133"/>
  <c r="U134"/>
  <c r="U135"/>
  <c r="V135" s="1"/>
  <c r="U136"/>
  <c r="U137"/>
  <c r="U138"/>
  <c r="U139"/>
  <c r="U140"/>
  <c r="U141"/>
  <c r="U142"/>
  <c r="U143"/>
  <c r="U144"/>
  <c r="U145"/>
  <c r="V145" s="1"/>
  <c r="U146"/>
  <c r="U147"/>
  <c r="U148"/>
  <c r="U149"/>
  <c r="U150"/>
  <c r="U151"/>
  <c r="U152"/>
  <c r="U153"/>
  <c r="V153" s="1"/>
  <c r="U154"/>
  <c r="U155"/>
  <c r="U156"/>
  <c r="U157"/>
  <c r="U158"/>
  <c r="U159"/>
  <c r="U160"/>
  <c r="U161"/>
  <c r="V161" s="1"/>
  <c r="U162"/>
  <c r="U163"/>
  <c r="U164"/>
  <c r="U165"/>
  <c r="U166"/>
  <c r="U167"/>
  <c r="V167" s="1"/>
  <c r="U168"/>
  <c r="V168" s="1"/>
  <c r="U169"/>
  <c r="V169" s="1"/>
  <c r="U170"/>
  <c r="U171"/>
  <c r="U172"/>
  <c r="V172" s="1"/>
  <c r="U173"/>
  <c r="U174"/>
  <c r="U175"/>
  <c r="U176"/>
  <c r="U177"/>
  <c r="U178"/>
  <c r="V178" s="1"/>
  <c r="U179"/>
  <c r="U180"/>
  <c r="V180" s="1"/>
  <c r="U181"/>
  <c r="U182"/>
  <c r="U183"/>
  <c r="U184"/>
  <c r="U185"/>
  <c r="V185" s="1"/>
  <c r="U186"/>
  <c r="V186" s="1"/>
  <c r="U187"/>
  <c r="U188"/>
  <c r="V188" s="1"/>
  <c r="U189"/>
  <c r="U190"/>
  <c r="U191"/>
  <c r="U192"/>
  <c r="U193"/>
  <c r="V193" s="1"/>
  <c r="U194"/>
  <c r="V194" s="1"/>
  <c r="U195"/>
  <c r="U196"/>
  <c r="U197"/>
  <c r="U198"/>
  <c r="U199"/>
  <c r="V199" s="1"/>
  <c r="U200"/>
  <c r="V3"/>
  <c r="V5"/>
  <c r="V6"/>
  <c r="V7"/>
  <c r="V44"/>
  <c r="V62"/>
  <c r="V71"/>
  <c r="V80"/>
  <c r="V126"/>
  <c r="V144"/>
  <c r="V150"/>
  <c r="V163"/>
  <c r="V190"/>
  <c r="V34"/>
  <c r="V42"/>
  <c r="V58"/>
  <c r="V74"/>
  <c r="V82"/>
  <c r="V98"/>
  <c r="V106"/>
  <c r="V114"/>
  <c r="V122"/>
  <c r="V138"/>
  <c r="V146"/>
  <c r="V154"/>
  <c r="V162"/>
  <c r="V170"/>
  <c r="V10"/>
  <c r="V18"/>
  <c r="V26"/>
  <c r="V50"/>
  <c r="V66"/>
  <c r="V90"/>
  <c r="V130"/>
  <c r="V8"/>
  <c r="V11"/>
  <c r="V12"/>
  <c r="V13"/>
  <c r="V14"/>
  <c r="V19"/>
  <c r="V21"/>
  <c r="V22"/>
  <c r="V23"/>
  <c r="V24"/>
  <c r="V27"/>
  <c r="V28"/>
  <c r="V29"/>
  <c r="V30"/>
  <c r="V31"/>
  <c r="V32"/>
  <c r="V33"/>
  <c r="V35"/>
  <c r="V37"/>
  <c r="V38"/>
  <c r="V39"/>
  <c r="V40"/>
  <c r="V43"/>
  <c r="V45"/>
  <c r="V46"/>
  <c r="V47"/>
  <c r="V48"/>
  <c r="V51"/>
  <c r="V52"/>
  <c r="V53"/>
  <c r="V54"/>
  <c r="V56"/>
  <c r="V59"/>
  <c r="V60"/>
  <c r="V61"/>
  <c r="V63"/>
  <c r="V64"/>
  <c r="V67"/>
  <c r="V69"/>
  <c r="V70"/>
  <c r="V72"/>
  <c r="V73"/>
  <c r="V75"/>
  <c r="V77"/>
  <c r="V78"/>
  <c r="V79"/>
  <c r="V81"/>
  <c r="V83"/>
  <c r="V84"/>
  <c r="V85"/>
  <c r="V88"/>
  <c r="V91"/>
  <c r="V92"/>
  <c r="V93"/>
  <c r="V94"/>
  <c r="V96"/>
  <c r="V97"/>
  <c r="V99"/>
  <c r="V100"/>
  <c r="V101"/>
  <c r="V102"/>
  <c r="V103"/>
  <c r="V104"/>
  <c r="V107"/>
  <c r="V109"/>
  <c r="V110"/>
  <c r="V111"/>
  <c r="V112"/>
  <c r="V113"/>
  <c r="V115"/>
  <c r="V117"/>
  <c r="V118"/>
  <c r="V119"/>
  <c r="V120"/>
  <c r="V123"/>
  <c r="V125"/>
  <c r="V127"/>
  <c r="V128"/>
  <c r="V131"/>
  <c r="V132"/>
  <c r="V133"/>
  <c r="V134"/>
  <c r="V136"/>
  <c r="V137"/>
  <c r="V139"/>
  <c r="V140"/>
  <c r="V141"/>
  <c r="V142"/>
  <c r="V143"/>
  <c r="V147"/>
  <c r="V148"/>
  <c r="V149"/>
  <c r="V151"/>
  <c r="V152"/>
  <c r="V155"/>
  <c r="V156"/>
  <c r="V157"/>
  <c r="V158"/>
  <c r="V159"/>
  <c r="V160"/>
  <c r="V164"/>
  <c r="V165"/>
  <c r="V166"/>
  <c r="V171"/>
  <c r="V173"/>
  <c r="V174"/>
  <c r="V175"/>
  <c r="V176"/>
  <c r="V177"/>
  <c r="V179"/>
  <c r="V181"/>
  <c r="V182"/>
  <c r="V183"/>
  <c r="V184"/>
  <c r="V187"/>
  <c r="V189"/>
  <c r="V191"/>
  <c r="V192"/>
  <c r="V195"/>
  <c r="V196"/>
  <c r="V197"/>
  <c r="V198"/>
  <c r="V200"/>
  <c r="A32" i="13897"/>
  <c r="T11" i="13903"/>
  <c r="T12"/>
  <c r="T13"/>
  <c r="T14"/>
  <c r="T15"/>
  <c r="T16"/>
  <c r="T17"/>
  <c r="T18"/>
  <c r="T19"/>
  <c r="T20"/>
  <c r="T21"/>
  <c r="T22"/>
  <c r="T23"/>
  <c r="T24"/>
  <c r="T25"/>
  <c r="T26"/>
  <c r="T27"/>
  <c r="T28"/>
  <c r="T29"/>
  <c r="T30"/>
  <c r="T31"/>
  <c r="T32"/>
  <c r="T33"/>
  <c r="T34"/>
  <c r="T35"/>
  <c r="T36"/>
  <c r="T37"/>
  <c r="T38"/>
  <c r="T39"/>
  <c r="T40"/>
  <c r="T41"/>
  <c r="T42"/>
  <c r="T43"/>
  <c r="T44"/>
  <c r="T45"/>
  <c r="T46"/>
  <c r="T47"/>
  <c r="T48"/>
  <c r="T49"/>
  <c r="T50"/>
  <c r="T51"/>
  <c r="T52"/>
  <c r="T53"/>
  <c r="T54"/>
  <c r="T55"/>
  <c r="T56"/>
  <c r="T57"/>
  <c r="T58"/>
  <c r="T59"/>
  <c r="T60"/>
  <c r="T61"/>
  <c r="T62"/>
  <c r="T63"/>
  <c r="T64"/>
  <c r="T65"/>
  <c r="T66"/>
  <c r="T67"/>
  <c r="T68"/>
  <c r="T69"/>
  <c r="T70"/>
  <c r="T71"/>
  <c r="T72"/>
  <c r="T73"/>
  <c r="T74"/>
  <c r="T75"/>
  <c r="T76"/>
  <c r="T77"/>
  <c r="T78"/>
  <c r="T79"/>
  <c r="T80"/>
  <c r="T81"/>
  <c r="T82"/>
  <c r="T83"/>
  <c r="T84"/>
  <c r="T85"/>
  <c r="T86"/>
  <c r="T87"/>
  <c r="T88"/>
  <c r="T89"/>
  <c r="T90"/>
  <c r="T91"/>
  <c r="T92"/>
  <c r="T93"/>
  <c r="T94"/>
  <c r="T95"/>
  <c r="T96"/>
  <c r="T97"/>
  <c r="T98"/>
  <c r="T99"/>
  <c r="T100"/>
  <c r="T101"/>
  <c r="T102"/>
  <c r="T103"/>
  <c r="T104"/>
  <c r="T105"/>
  <c r="T106"/>
  <c r="T107"/>
  <c r="T108"/>
  <c r="T109"/>
  <c r="T110"/>
  <c r="T111"/>
  <c r="T112"/>
  <c r="T113"/>
  <c r="T114"/>
  <c r="T115"/>
  <c r="T116"/>
  <c r="T117"/>
  <c r="T118"/>
  <c r="T119"/>
  <c r="T120"/>
  <c r="T121"/>
  <c r="T122"/>
  <c r="T123"/>
  <c r="T124"/>
  <c r="T125"/>
  <c r="T126"/>
  <c r="T127"/>
  <c r="T128"/>
  <c r="T129"/>
  <c r="T130"/>
  <c r="T131"/>
  <c r="T132"/>
  <c r="T133"/>
  <c r="T134"/>
  <c r="T135"/>
  <c r="T136"/>
  <c r="T137"/>
  <c r="T138"/>
  <c r="T139"/>
  <c r="T140"/>
  <c r="T141"/>
  <c r="T142"/>
  <c r="T143"/>
  <c r="T144"/>
  <c r="T145"/>
  <c r="T146"/>
  <c r="T147"/>
  <c r="T148"/>
  <c r="T149"/>
  <c r="T150"/>
  <c r="T151"/>
  <c r="T152"/>
  <c r="T153"/>
  <c r="T154"/>
  <c r="T155"/>
  <c r="T156"/>
  <c r="T157"/>
  <c r="T158"/>
  <c r="T159"/>
  <c r="T160"/>
  <c r="T161"/>
  <c r="T162"/>
  <c r="T163"/>
  <c r="T164"/>
  <c r="T165"/>
  <c r="T166"/>
  <c r="T167"/>
  <c r="T168"/>
  <c r="T169"/>
  <c r="T170"/>
  <c r="T171"/>
  <c r="T172"/>
  <c r="T173"/>
  <c r="T174"/>
  <c r="T175"/>
  <c r="T176"/>
  <c r="T177"/>
  <c r="T178"/>
  <c r="T179"/>
  <c r="T180"/>
  <c r="T181"/>
  <c r="T182"/>
  <c r="T183"/>
  <c r="T184"/>
  <c r="T185"/>
  <c r="T186"/>
  <c r="T187"/>
  <c r="T188"/>
  <c r="T189"/>
  <c r="T190"/>
  <c r="T191"/>
  <c r="T192"/>
  <c r="T193"/>
  <c r="T194"/>
  <c r="T195"/>
  <c r="T196"/>
  <c r="T197"/>
  <c r="T198"/>
  <c r="T199"/>
  <c r="T200"/>
  <c r="T5"/>
  <c r="T6"/>
  <c r="T7"/>
  <c r="T8"/>
  <c r="T9"/>
  <c r="T10"/>
  <c r="A33" i="13897" l="1"/>
  <c r="C19" i="13901" l="1"/>
  <c r="B19"/>
  <c r="A23" i="13897" s="1"/>
  <c r="C25" i="13901"/>
  <c r="A29" i="13897"/>
  <c r="C20" i="13901"/>
  <c r="B20"/>
  <c r="A24" i="13897" s="1"/>
  <c r="H4" i="13899"/>
  <c r="G4"/>
  <c r="F4"/>
  <c r="E4"/>
  <c r="D4"/>
  <c r="C4"/>
  <c r="B4"/>
  <c r="E3"/>
  <c r="B1"/>
  <c r="A7" i="13898"/>
  <c r="A6"/>
  <c r="A5"/>
  <c r="A4"/>
  <c r="A3"/>
  <c r="A2"/>
  <c r="A13" i="13897"/>
  <c r="A16"/>
  <c r="A19"/>
  <c r="A5"/>
  <c r="C8"/>
  <c r="A8"/>
  <c r="A10"/>
  <c r="A15"/>
  <c r="A18"/>
  <c r="A21"/>
  <c r="A28"/>
  <c r="A27"/>
  <c r="A26"/>
  <c r="A25"/>
  <c r="A22"/>
  <c r="B35"/>
  <c r="B34"/>
  <c r="B33"/>
  <c r="B32"/>
  <c r="A31"/>
  <c r="B51"/>
  <c r="A51"/>
  <c r="B40"/>
  <c r="A40"/>
  <c r="A38"/>
  <c r="F1" i="13901"/>
  <c r="A53" i="13897"/>
  <c r="A57"/>
  <c r="A56"/>
  <c r="A55"/>
  <c r="A54"/>
  <c r="T4" i="13903" l="1"/>
  <c r="T2"/>
  <c r="T3"/>
  <c r="A35" i="13897"/>
  <c r="A34"/>
</calcChain>
</file>

<file path=xl/comments1.xml><?xml version="1.0" encoding="utf-8"?>
<comments xmlns="http://schemas.openxmlformats.org/spreadsheetml/2006/main">
  <authors>
    <author>Frederic Chucholowski</author>
  </authors>
  <commentList>
    <comment ref="C1" authorId="0">
      <text>
        <r>
          <rPr>
            <b/>
            <sz val="9"/>
            <color indexed="81"/>
            <rFont val="Segoe UI"/>
            <charset val="1"/>
          </rPr>
          <t>Frederic Chucholowski:</t>
        </r>
        <r>
          <rPr>
            <sz val="9"/>
            <color indexed="81"/>
            <rFont val="Segoe UI"/>
            <charset val="1"/>
          </rPr>
          <t xml:space="preserve">
S: Ein Teilnehmer pro Form
M: Mehrere Teilnehmer pro Form</t>
        </r>
      </text>
    </comment>
  </commentList>
</comments>
</file>

<file path=xl/sharedStrings.xml><?xml version="1.0" encoding="utf-8"?>
<sst xmlns="http://schemas.openxmlformats.org/spreadsheetml/2006/main" count="1830" uniqueCount="434">
  <si>
    <t>Email</t>
  </si>
  <si>
    <t>Nachname</t>
  </si>
  <si>
    <t>Vorname</t>
  </si>
  <si>
    <t>Weitere Kung Fu Stile</t>
  </si>
  <si>
    <t>Anzahl Formen</t>
  </si>
  <si>
    <t>Preis</t>
  </si>
  <si>
    <t>K</t>
  </si>
  <si>
    <t>T</t>
  </si>
  <si>
    <t>Taijiquan</t>
  </si>
  <si>
    <t>Taijijian</t>
  </si>
  <si>
    <t>CQ</t>
  </si>
  <si>
    <t>NQ</t>
  </si>
  <si>
    <t>TJQ</t>
  </si>
  <si>
    <t>JS</t>
  </si>
  <si>
    <t>DS</t>
  </si>
  <si>
    <t>ND</t>
  </si>
  <si>
    <t>TJJ</t>
  </si>
  <si>
    <t>GS</t>
  </si>
  <si>
    <t>QS</t>
  </si>
  <si>
    <t>NG</t>
  </si>
  <si>
    <t>TJSW</t>
  </si>
  <si>
    <t>Taiji-Kurzwaffen</t>
  </si>
  <si>
    <t>Taiji-Langwaffen</t>
  </si>
  <si>
    <t>TJLW</t>
  </si>
  <si>
    <t>SW</t>
  </si>
  <si>
    <t>DW</t>
  </si>
  <si>
    <t>FW</t>
  </si>
  <si>
    <t>LW</t>
  </si>
  <si>
    <t>Changquan Basis</t>
  </si>
  <si>
    <t>M</t>
  </si>
  <si>
    <t xml:space="preserve">Changquan Int. WKF I+II </t>
  </si>
  <si>
    <t>Changquan Freiform</t>
  </si>
  <si>
    <t>MN</t>
  </si>
  <si>
    <t>MW</t>
  </si>
  <si>
    <t>Nanquan Basis</t>
  </si>
  <si>
    <t>Nanquan 32</t>
  </si>
  <si>
    <t>Nanquan Int. WKF I+II</t>
  </si>
  <si>
    <t>Nanquan Freiform</t>
  </si>
  <si>
    <t>Taijiquan 24</t>
  </si>
  <si>
    <t>Taijiquan 32</t>
  </si>
  <si>
    <t>Taijiquan 42</t>
  </si>
  <si>
    <t>O</t>
  </si>
  <si>
    <t>Nanquan 55</t>
  </si>
  <si>
    <t>Changquan 46</t>
  </si>
  <si>
    <t>Changquan 32</t>
  </si>
  <si>
    <t>Trad. Langwaffen</t>
  </si>
  <si>
    <t>Taiji-shan (Fächer)</t>
  </si>
  <si>
    <t>Trad. Taijijian</t>
  </si>
  <si>
    <t>Trad. Taijidao (Säbel)</t>
  </si>
  <si>
    <t>Sparring</t>
  </si>
  <si>
    <t>Gewicht</t>
  </si>
  <si>
    <t>Kung Fu</t>
  </si>
  <si>
    <t>Taiji</t>
  </si>
  <si>
    <t>PK</t>
  </si>
  <si>
    <t>PT</t>
  </si>
  <si>
    <t>GK</t>
  </si>
  <si>
    <t>GT</t>
  </si>
  <si>
    <t>Kosten</t>
  </si>
  <si>
    <t>Weaponstyle</t>
  </si>
  <si>
    <t>Weapon</t>
  </si>
  <si>
    <t>S</t>
  </si>
  <si>
    <t>Style</t>
  </si>
  <si>
    <t>Wushutype</t>
  </si>
  <si>
    <t>F</t>
  </si>
  <si>
    <t>G</t>
  </si>
  <si>
    <t>D</t>
  </si>
  <si>
    <t>Geschlecht</t>
  </si>
  <si>
    <t>Faustformen</t>
  </si>
  <si>
    <t>Kurzwaffen</t>
  </si>
  <si>
    <t>Langwaffen</t>
  </si>
  <si>
    <t>L</t>
  </si>
  <si>
    <t>P</t>
  </si>
  <si>
    <t>SP</t>
  </si>
  <si>
    <t>Geburtsdatum</t>
  </si>
  <si>
    <t>Name</t>
  </si>
  <si>
    <t>Duration</t>
  </si>
  <si>
    <t>Jianshu 32</t>
  </si>
  <si>
    <t>Jianshu 52</t>
  </si>
  <si>
    <t>Südstile</t>
  </si>
  <si>
    <t>Nordstile</t>
  </si>
  <si>
    <t>Selbstverteidigung</t>
  </si>
  <si>
    <t>Flexible Waffen</t>
  </si>
  <si>
    <t>Doppelwaffen</t>
  </si>
  <si>
    <t>Daoshu 32</t>
  </si>
  <si>
    <t>Daoshu 42</t>
  </si>
  <si>
    <t>Nandao 32</t>
  </si>
  <si>
    <t>Nandao 49</t>
  </si>
  <si>
    <t>Taijijian 32</t>
  </si>
  <si>
    <t>Taijiian 42</t>
  </si>
  <si>
    <t>Gunshu 32</t>
  </si>
  <si>
    <t>Gunshu 48</t>
  </si>
  <si>
    <t>Qiangshu 28</t>
  </si>
  <si>
    <t>Qiangshu 44</t>
  </si>
  <si>
    <t>Nangun 32</t>
  </si>
  <si>
    <t>Nangun 44</t>
  </si>
  <si>
    <t>Level</t>
  </si>
  <si>
    <t>Taijiquan 48</t>
  </si>
  <si>
    <t>KF Partner mit Waffen</t>
  </si>
  <si>
    <t>KF Partner ohne Waffen</t>
  </si>
  <si>
    <t>TJ Partner mit Waffen</t>
  </si>
  <si>
    <t>TJ Partner ohne Waffen</t>
  </si>
  <si>
    <t>KF Gruppen mit Waffen</t>
  </si>
  <si>
    <t>KF Gruppen ohne Waffen</t>
  </si>
  <si>
    <t>TJ Gruppen mit Waffen</t>
  </si>
  <si>
    <t>TJ Gruppen ohne Waffen</t>
  </si>
  <si>
    <t>Altersgruppe</t>
  </si>
  <si>
    <t>Altersstufe</t>
  </si>
  <si>
    <t>U9</t>
  </si>
  <si>
    <t>U12</t>
  </si>
  <si>
    <t>U15</t>
  </si>
  <si>
    <t>U18</t>
  </si>
  <si>
    <t>Trad. Kurzwaffen</t>
  </si>
  <si>
    <t>Übersicht</t>
  </si>
  <si>
    <t>Bezahlt</t>
  </si>
  <si>
    <t>Gruppenvor-
führungen</t>
  </si>
  <si>
    <t>Vom</t>
  </si>
  <si>
    <t>bis</t>
  </si>
  <si>
    <t>In</t>
  </si>
  <si>
    <t>Bitte beachten Sie, dass Kategorien nach den aktuellen Regeln der DWF zusammengelegt werden, falls eine zu geringe Teilnehmerzahl dies erfordert.</t>
  </si>
  <si>
    <t>Ansprechpartner</t>
  </si>
  <si>
    <t>Names des Vereins</t>
  </si>
  <si>
    <t>Verein:</t>
  </si>
  <si>
    <t>Folgende Schritte müssen bei der Anmeldung erledigt werden:</t>
  </si>
  <si>
    <t>Kampfrichter:</t>
  </si>
  <si>
    <t>Teilnehmer:</t>
  </si>
  <si>
    <t>Die Angabe des Geburtsdatums ist zwingend erforderlich, da danach die Zuweisung zur Altersgruppe erfolgt.</t>
  </si>
  <si>
    <t>Machen Sie ein "x" für jeden Teilnehmer in den entsprechenden Spalten der Einzelkategorien.</t>
  </si>
  <si>
    <t>Ab Geburtsdatum</t>
  </si>
  <si>
    <t>Hier zur Übersicht die Preise entsprechend der Anzahl der Formen und die Altersgruppen in Abhängigkeit des Geburtsdatums</t>
  </si>
  <si>
    <t>Übersicht über Ihre Anmeldung:</t>
  </si>
  <si>
    <t>Teilnehmer</t>
  </si>
  <si>
    <t>Starts</t>
  </si>
  <si>
    <t>Kampfrichter</t>
  </si>
  <si>
    <t>Gesamte Teilnahmegebühr</t>
  </si>
  <si>
    <t>Lizenz</t>
  </si>
  <si>
    <t>Bitte hier die Kampfrichter eingeben, die von Ihrem Verein gestellt werden.</t>
  </si>
  <si>
    <t>A45</t>
  </si>
  <si>
    <t>U45</t>
  </si>
  <si>
    <t>Leichtkontakt</t>
  </si>
  <si>
    <t>XS</t>
  </si>
  <si>
    <t>LK</t>
  </si>
  <si>
    <t>SV</t>
  </si>
  <si>
    <t xml:space="preserve">Jianshu Int. WKF I+II </t>
  </si>
  <si>
    <t>Jianshu Freiform</t>
  </si>
  <si>
    <t xml:space="preserve">Daoshu Int. WKF I+II </t>
  </si>
  <si>
    <t>Daoshu Freiform</t>
  </si>
  <si>
    <t xml:space="preserve">Nandao Int. WKF I+II </t>
  </si>
  <si>
    <t>Nandao Freiform</t>
  </si>
  <si>
    <t xml:space="preserve">Gunshu Int. WKF I+II </t>
  </si>
  <si>
    <t>Gunshu Freiform</t>
  </si>
  <si>
    <t xml:space="preserve">Qiangshu Int. WKF I+II </t>
  </si>
  <si>
    <t>Qiangshu Freiform</t>
  </si>
  <si>
    <t xml:space="preserve">Nangun Int. WKF I+II </t>
  </si>
  <si>
    <t>Nangun Freiform</t>
  </si>
  <si>
    <t>WeaponstyleDisplay</t>
  </si>
  <si>
    <t>WeaponDisplay</t>
  </si>
  <si>
    <t>Partner-vorführungen</t>
  </si>
  <si>
    <t>Changquan Int. WKF III</t>
  </si>
  <si>
    <t>Changquan Freiform m. Nandu</t>
  </si>
  <si>
    <t>Nanquan Int. WKF III</t>
  </si>
  <si>
    <t xml:space="preserve">Nanquan Freiform m. Nandu </t>
  </si>
  <si>
    <t>Taijiquan Int. WKF III</t>
  </si>
  <si>
    <t xml:space="preserve">Taijiquan Freiform m. Nandu </t>
  </si>
  <si>
    <t>Jianshu Int. WKF III</t>
  </si>
  <si>
    <t>Jianshu Freiform m. Nandu</t>
  </si>
  <si>
    <t>Daoshu Int. WKF III</t>
  </si>
  <si>
    <t>Daoshu Freiform m. Nandu</t>
  </si>
  <si>
    <t>Nandao Int. WKF III</t>
  </si>
  <si>
    <t>Nandao Freiform m. Nandu</t>
  </si>
  <si>
    <t>Gunshu Int. WKF III</t>
  </si>
  <si>
    <t>Gunshu Freiform m. Nandu</t>
  </si>
  <si>
    <t>Qiangshu Int. WKF III</t>
  </si>
  <si>
    <t>Qiangshu Freiform m. Nandu</t>
  </si>
  <si>
    <t>Nangun Int. WKF III</t>
  </si>
  <si>
    <t>Nangun Freiform m. Nandu</t>
  </si>
  <si>
    <t>SingleOrMulti</t>
  </si>
  <si>
    <t>Jede Partnervorführung oder Gruppenform erhält einen Buchstaben z.B. "A" oder "B", den Sie für die entsprechenden Teilnehmer in der Spalte der Gruppenform eintragen.</t>
  </si>
  <si>
    <t>Betreuer auf der Meisterschaft mit Telefonnummer</t>
  </si>
  <si>
    <t>Flexible Waffe</t>
  </si>
  <si>
    <t>Taiji Langwaffen</t>
  </si>
  <si>
    <t>DW/FW</t>
  </si>
  <si>
    <t>Taijijian Int. WKF III/ FF m. Nandu</t>
  </si>
  <si>
    <t>Taolu</t>
  </si>
  <si>
    <t>Sanda</t>
  </si>
  <si>
    <t>Hier bitte Kreuze eintragen</t>
  </si>
  <si>
    <t>Schildträger auf der Meisterschaft</t>
  </si>
  <si>
    <t>Mobiltelefon</t>
  </si>
  <si>
    <t>Cha Quan</t>
  </si>
  <si>
    <t>Anmeldeliste für</t>
  </si>
  <si>
    <t>Regionalmeisterschaft</t>
  </si>
  <si>
    <t>RegionalOnly</t>
  </si>
  <si>
    <t>Jianshu Basis</t>
  </si>
  <si>
    <t>Daoshu Basis</t>
  </si>
  <si>
    <t>Nandao Basis</t>
  </si>
  <si>
    <t>Gunshu Basis</t>
  </si>
  <si>
    <t>Qiangshu Basis</t>
  </si>
  <si>
    <t>Nangun Basis</t>
  </si>
  <si>
    <t>x</t>
  </si>
  <si>
    <t>Jianshu</t>
  </si>
  <si>
    <t>Daoshu</t>
  </si>
  <si>
    <t>Nandao</t>
  </si>
  <si>
    <t>Gunshu</t>
  </si>
  <si>
    <t>Qiangshu</t>
  </si>
  <si>
    <t>Nangun</t>
  </si>
  <si>
    <t>Sanda/
Xiao-Sanda</t>
  </si>
  <si>
    <t>Selbst-
verteidigung</t>
  </si>
  <si>
    <t>Tierstile</t>
  </si>
  <si>
    <t>Nur Traditionelle Formen</t>
  </si>
  <si>
    <t>nein</t>
  </si>
  <si>
    <t>Hung gar</t>
  </si>
  <si>
    <t>Choy Li Fut</t>
  </si>
  <si>
    <t>Chou gar</t>
  </si>
  <si>
    <t>Wuzuquan</t>
  </si>
  <si>
    <t>Yongchun Xiaoniantou</t>
  </si>
  <si>
    <t>Yongchun Chenqiao</t>
  </si>
  <si>
    <t>Yongchun Biaozhi</t>
  </si>
  <si>
    <t>Weitere trad. Südstile</t>
  </si>
  <si>
    <t>Xingyiquan</t>
  </si>
  <si>
    <t>Wudangquan</t>
  </si>
  <si>
    <t>Bajiquan</t>
  </si>
  <si>
    <t>Pigua</t>
  </si>
  <si>
    <t>Tongbei</t>
  </si>
  <si>
    <t>Fanzi</t>
  </si>
  <si>
    <t>Chuojiao</t>
  </si>
  <si>
    <t>Huaquan</t>
  </si>
  <si>
    <t>Hongquan</t>
  </si>
  <si>
    <t>Paoquan</t>
  </si>
  <si>
    <t>Shaolinquan</t>
  </si>
  <si>
    <t>Ditangquan</t>
  </si>
  <si>
    <t>Zuiquan</t>
  </si>
  <si>
    <t>Weitere trad. Nordstile</t>
  </si>
  <si>
    <t>Weitere trad. Kurzwaffen</t>
  </si>
  <si>
    <t>Weitere trad. Langwaffen</t>
  </si>
  <si>
    <t>Hongjia Doppelwaffe</t>
  </si>
  <si>
    <t>Yongchun Kurzwaffe</t>
  </si>
  <si>
    <t>Hongjia Kurzwaffe</t>
  </si>
  <si>
    <t>Hongjia Langwaffe</t>
  </si>
  <si>
    <t>Yongchun Langwaffe</t>
  </si>
  <si>
    <t>Cailifu Doppelwaffe</t>
  </si>
  <si>
    <t>Yongchun Doppelwaffe</t>
  </si>
  <si>
    <t>Yongchun Partner</t>
  </si>
  <si>
    <t>H</t>
  </si>
  <si>
    <t>Holzpuppe</t>
  </si>
  <si>
    <t>HP</t>
  </si>
  <si>
    <t>Weitere Doppelwaffen</t>
  </si>
  <si>
    <t>Yang</t>
  </si>
  <si>
    <t>Wu</t>
  </si>
  <si>
    <t>Sun</t>
  </si>
  <si>
    <t>Weitere Taijiquan</t>
  </si>
  <si>
    <t>Chen</t>
  </si>
  <si>
    <t>He</t>
  </si>
  <si>
    <t>Zhaobao</t>
  </si>
  <si>
    <t>Hongjia</t>
  </si>
  <si>
    <t>Choy Li Fut Kurzwaffe</t>
  </si>
  <si>
    <t>Choy Li Fut Langwaffe</t>
  </si>
  <si>
    <t>Deutsch</t>
  </si>
  <si>
    <t>First Name</t>
  </si>
  <si>
    <t>English</t>
  </si>
  <si>
    <t>Key</t>
  </si>
  <si>
    <t>Name of sports club / school</t>
  </si>
  <si>
    <t>Contact person</t>
  </si>
  <si>
    <t>Mobile</t>
  </si>
  <si>
    <t>Representative for Opening ceremony, name</t>
  </si>
  <si>
    <t>Coach at competition, name, mobile number</t>
  </si>
  <si>
    <t>Registration for:</t>
  </si>
  <si>
    <t>From</t>
  </si>
  <si>
    <t>Until</t>
  </si>
  <si>
    <t>The following steps have to be taken into account, when registering:</t>
  </si>
  <si>
    <t>Sports club / school:</t>
  </si>
  <si>
    <t>Referee:</t>
  </si>
  <si>
    <t>Athletes:</t>
  </si>
  <si>
    <t>Registration Overview</t>
  </si>
  <si>
    <t>Athletes</t>
  </si>
  <si>
    <t>Events</t>
  </si>
  <si>
    <t>Total fee</t>
  </si>
  <si>
    <t>Referees</t>
  </si>
  <si>
    <t>For your convenience, fees according to the number of events and age category</t>
  </si>
  <si>
    <t>No. of events</t>
  </si>
  <si>
    <t>Fee</t>
  </si>
  <si>
    <t>Year of birth</t>
  </si>
  <si>
    <t>Age category</t>
  </si>
  <si>
    <t>Language</t>
  </si>
  <si>
    <t>Folgende Schritte müssen …</t>
  </si>
  <si>
    <t>Bitte achten Sie darauf, …</t>
  </si>
  <si>
    <t>Bitte geben Sie auf dem Tabellenblatt…</t>
  </si>
  <si>
    <t>Auf dem Tabellenblatt …</t>
  </si>
  <si>
    <t>Die gelben Spalten beinhalten …</t>
  </si>
  <si>
    <t>Jede Person darf nur …</t>
  </si>
  <si>
    <t>Bitte beachten Sie, dass Kategorien …</t>
  </si>
  <si>
    <t>Die Angabe des Geburtsdatums ist zwingend erforderlich …</t>
  </si>
  <si>
    <t>Machen Sie ein x für jeden Teilnehmer …</t>
  </si>
  <si>
    <t>Jede Partnervorführung oder Gruppenform …</t>
  </si>
  <si>
    <t>Bei den Spalten für Sanda tragen …</t>
  </si>
  <si>
    <t>Hier zur Übersicht die Preise …</t>
  </si>
  <si>
    <t>Bitte hier die Kampfrichter eingeben …</t>
  </si>
  <si>
    <t>Please state the referees participating for your sports club / school</t>
  </si>
  <si>
    <t>Surname</t>
  </si>
  <si>
    <t>First name</t>
  </si>
  <si>
    <t>Self defence</t>
  </si>
  <si>
    <t>Semi contact</t>
  </si>
  <si>
    <t>Please mark with an "X"</t>
  </si>
  <si>
    <t>License</t>
  </si>
  <si>
    <t>Bare-handed Events</t>
  </si>
  <si>
    <t>Short Weapons</t>
  </si>
  <si>
    <t>Long Weapons</t>
  </si>
  <si>
    <t>WP</t>
  </si>
  <si>
    <t>Dual Event</t>
  </si>
  <si>
    <t>Group Events</t>
  </si>
  <si>
    <t>Overview</t>
  </si>
  <si>
    <t>Northern Styles</t>
  </si>
  <si>
    <t>Southern Styles</t>
  </si>
  <si>
    <t>Trad. Short Weapons</t>
  </si>
  <si>
    <t>Taiji-Short Weapons</t>
  </si>
  <si>
    <t>Trad. Long Weapons</t>
  </si>
  <si>
    <t>Double Weapon</t>
  </si>
  <si>
    <t>Flexible Weapons</t>
  </si>
  <si>
    <t>Formnamekey</t>
  </si>
  <si>
    <t>Date of Birth</t>
  </si>
  <si>
    <t>Sex</t>
  </si>
  <si>
    <t>Age Category</t>
  </si>
  <si>
    <t>Imitation Events</t>
  </si>
  <si>
    <t>Other trad. Northern Styles</t>
  </si>
  <si>
    <t>Other trad. Southern Styles</t>
  </si>
  <si>
    <t>Other Taijiquan</t>
  </si>
  <si>
    <t>Hongjia Short Weapon</t>
  </si>
  <si>
    <t>Cailifu Short Weapon</t>
  </si>
  <si>
    <t>Yongchun Short Weapon</t>
  </si>
  <si>
    <t>Other trad. Short Weapon</t>
  </si>
  <si>
    <t>Taiji-shan (Fan)</t>
  </si>
  <si>
    <t>Trad. Taijidao (Sabre)</t>
  </si>
  <si>
    <t>Hongjia Long Weapon</t>
  </si>
  <si>
    <t>Cailifu Long Weapon</t>
  </si>
  <si>
    <t>Yongchun Long Weapon</t>
  </si>
  <si>
    <t>Taiji Long Weapon</t>
  </si>
  <si>
    <t>Hongjia Double Weapon</t>
  </si>
  <si>
    <t>Cailifu Double Weapon</t>
  </si>
  <si>
    <t>Yongchun Double Weapon</t>
  </si>
  <si>
    <t>Other Double Weapon</t>
  </si>
  <si>
    <t>Yongchun Dual Event</t>
  </si>
  <si>
    <t>Taiji Weapons</t>
  </si>
  <si>
    <t>Barehanded Taiji</t>
  </si>
  <si>
    <t>Taiji with Weapons</t>
  </si>
  <si>
    <t>Total No. of Events</t>
  </si>
  <si>
    <t>Fees</t>
  </si>
  <si>
    <t>Paid</t>
  </si>
  <si>
    <t>Changquan Basics</t>
  </si>
  <si>
    <t>Nanquan Basics</t>
  </si>
  <si>
    <t>Jianshu Basics</t>
  </si>
  <si>
    <t>Nandao Basics</t>
  </si>
  <si>
    <t>Gunshu Basics</t>
  </si>
  <si>
    <t>Qiangshu Basics</t>
  </si>
  <si>
    <t>Nangun Basics</t>
  </si>
  <si>
    <t>Wooden Dummy</t>
  </si>
  <si>
    <t>Auf dem Tabellenblatt "Entry Form|Teilnehmer" können Sie die Teilnehmer sowohl der Einzel- als auch der Gruppenformen angeben.</t>
  </si>
  <si>
    <t>Weight</t>
  </si>
  <si>
    <t>Other trad. Long Weapon</t>
  </si>
  <si>
    <t>Daoshu Basics</t>
  </si>
  <si>
    <t>Bitte achten Sie darauf, auch die Angaben zu Ihrem Verein auf dem Tabellenblatt "Team" zu aktualisieren.</t>
  </si>
  <si>
    <t>Please have in mind to also fill in the sheet "Team" with your updated details.</t>
  </si>
  <si>
    <t>Bitte geben Sie auf dem Tabellenblatt "Referee|Kampfrichter" die von Ihrem Verein gestellten Kampfrichter mit an.</t>
  </si>
  <si>
    <t>Please fill in the referees from your team on the sheet "Referee|Kampfrichter".</t>
  </si>
  <si>
    <t>Please enter your athletes participating in the competition on the sheet "Entry Form|Teilnehmer".</t>
  </si>
  <si>
    <t>Please have in mind, that categories can be combined according to the standard DWF rules.</t>
  </si>
  <si>
    <t>Date of birth must be stated as this is mandatory for age category grouping.</t>
  </si>
  <si>
    <t>Mark each athlete's category with an "X" for the relevant event.</t>
  </si>
  <si>
    <t>Each dual and group event should be marked with an "A" or "B" for the relevant athlete and column.</t>
  </si>
  <si>
    <t>Taiji-Longweapons</t>
  </si>
  <si>
    <t>Changquan Optional</t>
  </si>
  <si>
    <t>Changquan Optional w. Nandu</t>
  </si>
  <si>
    <t>Nanquan Optional</t>
  </si>
  <si>
    <t>Jianshu Optional</t>
  </si>
  <si>
    <t>Daoshu Optional</t>
  </si>
  <si>
    <t>Nandao Optional</t>
  </si>
  <si>
    <t>Gunshu Optional</t>
  </si>
  <si>
    <t>Qiangshu Optional</t>
  </si>
  <si>
    <t>Nangun Optional</t>
  </si>
  <si>
    <t>Nangun Optional w. Nandu</t>
  </si>
  <si>
    <t xml:space="preserve">Nanquan Optional w. Nandu </t>
  </si>
  <si>
    <t xml:space="preserve">Taijiquan Optional w. Nandu </t>
  </si>
  <si>
    <t>Jianshu Optional w. Nandu</t>
  </si>
  <si>
    <t>Daoshu Optional w. Nandu</t>
  </si>
  <si>
    <t>Nandao Optional w. Nandu</t>
  </si>
  <si>
    <t>Gunshu Optional w. Nandu</t>
  </si>
  <si>
    <t>Qiangshu Optional w. Nandu</t>
  </si>
  <si>
    <t xml:space="preserve">Nangun Compulsory I+II </t>
  </si>
  <si>
    <t>Nangun Compulsory III</t>
  </si>
  <si>
    <t xml:space="preserve">Changquan Compulsory I+II </t>
  </si>
  <si>
    <t>Changquan Compulsory III</t>
  </si>
  <si>
    <t>Nanquan Compulsory I+II</t>
  </si>
  <si>
    <t>Nanquan Compulsory III</t>
  </si>
  <si>
    <t>Taijiquan Compulsory III</t>
  </si>
  <si>
    <t xml:space="preserve">Jianshu Compulsory I+II </t>
  </si>
  <si>
    <t>Jianshu Compulsory III</t>
  </si>
  <si>
    <t xml:space="preserve">Daoshu Compulsory I+II </t>
  </si>
  <si>
    <t>Daoshu Compulsory III</t>
  </si>
  <si>
    <t xml:space="preserve">Nandao Compulsory I+II </t>
  </si>
  <si>
    <t>Nandao Compulsory III</t>
  </si>
  <si>
    <t xml:space="preserve">Gunshu Compulsory I+II </t>
  </si>
  <si>
    <t>Gunshu Compulsory III</t>
  </si>
  <si>
    <t xml:space="preserve">Qiangshu Compulsory I+II </t>
  </si>
  <si>
    <t>Qiangshu Compulsory III</t>
  </si>
  <si>
    <t>Other Kung Fu Styles</t>
  </si>
  <si>
    <t>Weapons Kung Fu</t>
  </si>
  <si>
    <t>Barehanded Kung Fu</t>
  </si>
  <si>
    <t>Kung Fu Weapons</t>
  </si>
  <si>
    <t>Taijijian Comp. III/ Opt. w. Nandu</t>
  </si>
  <si>
    <t>ja</t>
  </si>
  <si>
    <t>Baguazhang</t>
  </si>
  <si>
    <t>MF</t>
  </si>
  <si>
    <t>Musikform</t>
  </si>
  <si>
    <t>Music Form</t>
  </si>
  <si>
    <t>Weitere Stile -gn</t>
  </si>
  <si>
    <t>Shaolin Kempo -gn</t>
  </si>
  <si>
    <t>Shaolin Kempo gn-bn</t>
  </si>
  <si>
    <t>Weitere Stile gn-bn</t>
  </si>
  <si>
    <t>Shaolin Kempo bn-sw</t>
  </si>
  <si>
    <t>Weitere Stile bn-sw</t>
  </si>
  <si>
    <t>Other Styles -gn</t>
  </si>
  <si>
    <t>Other Styles gn-bn</t>
  </si>
  <si>
    <t>Other Styles bn-sw</t>
  </si>
  <si>
    <t>Partnerform</t>
  </si>
  <si>
    <t>Gruppenform</t>
  </si>
  <si>
    <t>Name Partner</t>
  </si>
  <si>
    <t>Name Gruppe</t>
  </si>
  <si>
    <t>Kurzwaffe Modern</t>
  </si>
  <si>
    <t>Kurzwaffe Traditionell</t>
  </si>
  <si>
    <t>Langwaffe Traditionell</t>
  </si>
  <si>
    <t>Langwaffe Modern</t>
  </si>
  <si>
    <t>Faust Modern</t>
  </si>
  <si>
    <t>Faust Traditionell</t>
  </si>
  <si>
    <t>Qingda</t>
  </si>
  <si>
    <t>SK</t>
  </si>
  <si>
    <t>Nordostdeutsche Wushu Meisterschaft</t>
  </si>
  <si>
    <t>Spandau</t>
  </si>
</sst>
</file>

<file path=xl/styles.xml><?xml version="1.0" encoding="utf-8"?>
<styleSheet xmlns="http://schemas.openxmlformats.org/spreadsheetml/2006/main">
  <numFmts count="5">
    <numFmt numFmtId="8" formatCode="#,##0.00\ &quot;€&quot;;[Red]\-#,##0.00\ &quot;€&quot;"/>
    <numFmt numFmtId="164" formatCode="#,##0.00\ &quot;€&quot;"/>
    <numFmt numFmtId="165" formatCode="#,##0.0&quot; kg&quot;"/>
    <numFmt numFmtId="166" formatCode="_-* #,##0.00\ [$€-407]_-;\-* #,##0.00\ [$€-407]_-;_-* &quot;-&quot;??\ [$€-407]_-;_-@_-"/>
    <numFmt numFmtId="167" formatCode="0&quot; kg&quot;"/>
  </numFmts>
  <fonts count="17">
    <font>
      <sz val="10"/>
      <name val="Arial"/>
    </font>
    <font>
      <sz val="8"/>
      <name val="Arial Narrow"/>
      <family val="2"/>
    </font>
    <font>
      <b/>
      <sz val="10"/>
      <name val="Arial"/>
      <family val="2"/>
    </font>
    <font>
      <sz val="10"/>
      <name val="Arial"/>
      <family val="2"/>
    </font>
    <font>
      <sz val="8"/>
      <name val="Arial"/>
    </font>
    <font>
      <b/>
      <sz val="8"/>
      <name val="Arial Narrow"/>
      <family val="2"/>
    </font>
    <font>
      <sz val="8"/>
      <name val="Arial"/>
      <family val="2"/>
    </font>
    <font>
      <u/>
      <sz val="10"/>
      <color theme="10"/>
      <name val="Arial"/>
    </font>
    <font>
      <b/>
      <sz val="10"/>
      <color theme="0"/>
      <name val="Arial"/>
    </font>
    <font>
      <sz val="10"/>
      <color theme="1"/>
      <name val="Arial"/>
    </font>
    <font>
      <b/>
      <sz val="12"/>
      <name val="Arial"/>
      <family val="2"/>
    </font>
    <font>
      <b/>
      <sz val="10"/>
      <color theme="0"/>
      <name val="Arial"/>
      <family val="2"/>
    </font>
    <font>
      <b/>
      <sz val="8"/>
      <name val="Arial"/>
      <family val="2"/>
    </font>
    <font>
      <sz val="9"/>
      <color indexed="81"/>
      <name val="Segoe UI"/>
      <charset val="1"/>
    </font>
    <font>
      <b/>
      <sz val="9"/>
      <color indexed="81"/>
      <name val="Segoe UI"/>
      <charset val="1"/>
    </font>
    <font>
      <sz val="10"/>
      <name val="Arial"/>
    </font>
    <font>
      <sz val="10"/>
      <color theme="1"/>
      <name val="Arial"/>
      <family val="2"/>
    </font>
  </fonts>
  <fills count="11">
    <fill>
      <patternFill patternType="none"/>
    </fill>
    <fill>
      <patternFill patternType="gray125"/>
    </fill>
    <fill>
      <patternFill patternType="solid">
        <fgColor indexed="41"/>
        <bgColor indexed="64"/>
      </patternFill>
    </fill>
    <fill>
      <patternFill patternType="solid">
        <fgColor rgb="FF66CCFF"/>
        <bgColor indexed="64"/>
      </patternFill>
    </fill>
    <fill>
      <patternFill patternType="solid">
        <fgColor rgb="FFFCFEEC"/>
        <bgColor indexed="64"/>
      </patternFill>
    </fill>
    <fill>
      <patternFill patternType="solid">
        <fgColor theme="1"/>
        <bgColor theme="1"/>
      </patternFill>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92D050"/>
        <bgColor indexed="64"/>
      </patternFill>
    </fill>
    <fill>
      <patternFill patternType="solid">
        <fgColor theme="6" tint="0.79998168889431442"/>
        <bgColor indexed="64"/>
      </patternFill>
    </fill>
    <fill>
      <patternFill patternType="solid">
        <fgColor theme="6" tint="0.59999389629810485"/>
        <bgColor indexed="64"/>
      </patternFill>
    </fill>
  </fills>
  <borders count="44">
    <border>
      <left/>
      <right/>
      <top/>
      <bottom/>
      <diagonal/>
    </border>
    <border>
      <left/>
      <right/>
      <top/>
      <bottom style="medium">
        <color theme="1"/>
      </bottom>
      <diagonal/>
    </border>
    <border>
      <left style="thin">
        <color theme="1"/>
      </left>
      <right/>
      <top style="thin">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2"/>
      </left>
      <right/>
      <top/>
      <bottom style="thin">
        <color theme="0" tint="-0.14996795556505021"/>
      </bottom>
      <diagonal/>
    </border>
    <border>
      <left style="thin">
        <color indexed="22"/>
      </left>
      <right/>
      <top style="thin">
        <color theme="0" tint="-0.14996795556505021"/>
      </top>
      <bottom style="thin">
        <color theme="0" tint="-0.14996795556505021"/>
      </bottom>
      <diagonal/>
    </border>
    <border>
      <left style="thin">
        <color indexed="22"/>
      </left>
      <right/>
      <top style="thin">
        <color theme="0" tint="-0.14996795556505021"/>
      </top>
      <bottom style="medium">
        <color auto="1"/>
      </bottom>
      <diagonal/>
    </border>
    <border>
      <left style="thin">
        <color indexed="22"/>
      </left>
      <right/>
      <top/>
      <bottom style="medium">
        <color theme="1"/>
      </bottom>
      <diagonal/>
    </border>
    <border>
      <left style="thin">
        <color indexed="22"/>
      </left>
      <right/>
      <top style="medium">
        <color auto="1"/>
      </top>
      <bottom style="medium">
        <color theme="1"/>
      </bottom>
      <diagonal/>
    </border>
    <border>
      <left style="thin">
        <color indexed="8"/>
      </left>
      <right/>
      <top/>
      <bottom style="thin">
        <color theme="0" tint="-0.14996795556505021"/>
      </bottom>
      <diagonal/>
    </border>
    <border>
      <left style="thin">
        <color indexed="8"/>
      </left>
      <right/>
      <top style="thin">
        <color theme="0" tint="-0.14996795556505021"/>
      </top>
      <bottom style="thin">
        <color theme="0" tint="-0.14996795556505021"/>
      </bottom>
      <diagonal/>
    </border>
    <border>
      <left style="thin">
        <color indexed="8"/>
      </left>
      <right/>
      <top style="thin">
        <color theme="0" tint="-0.14996795556505021"/>
      </top>
      <bottom style="medium">
        <color auto="1"/>
      </bottom>
      <diagonal/>
    </border>
    <border>
      <left style="thin">
        <color indexed="8"/>
      </left>
      <right/>
      <top/>
      <bottom style="medium">
        <color theme="1"/>
      </bottom>
      <diagonal/>
    </border>
    <border>
      <left style="medium">
        <color indexed="8"/>
      </left>
      <right/>
      <top/>
      <bottom style="thin">
        <color theme="0" tint="-0.14996795556505021"/>
      </bottom>
      <diagonal/>
    </border>
    <border>
      <left style="medium">
        <color indexed="8"/>
      </left>
      <right/>
      <top style="thin">
        <color theme="0" tint="-0.14996795556505021"/>
      </top>
      <bottom style="thin">
        <color theme="0" tint="-0.14996795556505021"/>
      </bottom>
      <diagonal/>
    </border>
    <border>
      <left style="medium">
        <color indexed="8"/>
      </left>
      <right/>
      <top style="thin">
        <color theme="0" tint="-0.14996795556505021"/>
      </top>
      <bottom style="medium">
        <color auto="1"/>
      </bottom>
      <diagonal/>
    </border>
    <border>
      <left style="medium">
        <color indexed="8"/>
      </left>
      <right/>
      <top/>
      <bottom style="medium">
        <color theme="1"/>
      </bottom>
      <diagonal/>
    </border>
    <border>
      <left style="thin">
        <color indexed="8"/>
      </left>
      <right/>
      <top style="medium">
        <color theme="1"/>
      </top>
      <bottom style="thin">
        <color theme="0" tint="-0.14996795556505021"/>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22"/>
      </left>
      <right style="medium">
        <color indexed="8"/>
      </right>
      <top/>
      <bottom style="thin">
        <color theme="0" tint="-0.14996795556505021"/>
      </bottom>
      <diagonal/>
    </border>
    <border>
      <left style="thin">
        <color indexed="22"/>
      </left>
      <right style="medium">
        <color indexed="8"/>
      </right>
      <top style="thin">
        <color theme="0" tint="-0.14996795556505021"/>
      </top>
      <bottom style="thin">
        <color theme="0" tint="-0.14996795556505021"/>
      </bottom>
      <diagonal/>
    </border>
    <border>
      <left style="thin">
        <color indexed="22"/>
      </left>
      <right style="medium">
        <color indexed="8"/>
      </right>
      <top style="thin">
        <color theme="0" tint="-0.14996795556505021"/>
      </top>
      <bottom style="medium">
        <color auto="1"/>
      </bottom>
      <diagonal/>
    </border>
    <border>
      <left style="thin">
        <color indexed="22"/>
      </left>
      <right style="medium">
        <color indexed="8"/>
      </right>
      <top/>
      <bottom style="medium">
        <color theme="1"/>
      </bottom>
      <diagonal/>
    </border>
    <border>
      <left style="thin">
        <color theme="4" tint="0.39997558519241921"/>
      </left>
      <right/>
      <top style="thin">
        <color theme="4" tint="0.39997558519241921"/>
      </top>
      <bottom style="thin">
        <color theme="4" tint="0.39997558519241921"/>
      </bottom>
      <diagonal/>
    </border>
    <border>
      <left style="medium">
        <color indexed="64"/>
      </left>
      <right/>
      <top/>
      <bottom/>
      <diagonal/>
    </border>
    <border>
      <left/>
      <right style="medium">
        <color indexed="64"/>
      </right>
      <top/>
      <bottom/>
      <diagonal/>
    </border>
  </borders>
  <cellStyleXfs count="3">
    <xf numFmtId="0" fontId="0" fillId="0" borderId="0"/>
    <xf numFmtId="0" fontId="7" fillId="0" borderId="0" applyNumberFormat="0" applyFill="0" applyBorder="0" applyAlignment="0" applyProtection="0"/>
    <xf numFmtId="0" fontId="15" fillId="0" borderId="0"/>
  </cellStyleXfs>
  <cellXfs count="125">
    <xf numFmtId="0" fontId="0" fillId="0" borderId="0" xfId="0"/>
    <xf numFmtId="14" fontId="0" fillId="0" borderId="0" xfId="0" applyNumberFormat="1"/>
    <xf numFmtId="0" fontId="3" fillId="0" borderId="0" xfId="0" applyFont="1"/>
    <xf numFmtId="0" fontId="2" fillId="0" borderId="0" xfId="0" applyFont="1"/>
    <xf numFmtId="0" fontId="9" fillId="0" borderId="2" xfId="0" applyFont="1" applyBorder="1"/>
    <xf numFmtId="0" fontId="8" fillId="5" borderId="3" xfId="0" applyFont="1" applyFill="1" applyBorder="1"/>
    <xf numFmtId="0" fontId="8" fillId="5" borderId="4" xfId="0" applyFont="1" applyFill="1" applyBorder="1"/>
    <xf numFmtId="0" fontId="9" fillId="6" borderId="3" xfId="0" applyFont="1" applyFill="1" applyBorder="1"/>
    <xf numFmtId="0" fontId="9" fillId="0" borderId="3" xfId="0" applyFont="1" applyBorder="1"/>
    <xf numFmtId="14" fontId="9" fillId="0" borderId="3" xfId="0" applyNumberFormat="1" applyFont="1" applyBorder="1"/>
    <xf numFmtId="14" fontId="9" fillId="6" borderId="3" xfId="0" applyNumberFormat="1" applyFont="1" applyFill="1" applyBorder="1"/>
    <xf numFmtId="164" fontId="9" fillId="0" borderId="4" xfId="0" applyNumberFormat="1" applyFont="1" applyBorder="1"/>
    <xf numFmtId="164" fontId="9" fillId="6" borderId="4" xfId="0" applyNumberFormat="1" applyFont="1" applyFill="1" applyBorder="1"/>
    <xf numFmtId="0" fontId="11" fillId="5" borderId="3" xfId="0" applyFont="1" applyFill="1" applyBorder="1"/>
    <xf numFmtId="0" fontId="9" fillId="0" borderId="4" xfId="0" applyFont="1" applyBorder="1" applyAlignment="1">
      <alignment horizontal="right"/>
    </xf>
    <xf numFmtId="0" fontId="9" fillId="6" borderId="4" xfId="0" applyFont="1" applyFill="1" applyBorder="1" applyAlignment="1">
      <alignment horizontal="right"/>
    </xf>
    <xf numFmtId="0" fontId="2" fillId="0" borderId="8" xfId="0" applyFont="1" applyBorder="1"/>
    <xf numFmtId="0" fontId="2" fillId="0" borderId="10" xfId="0" applyFont="1" applyBorder="1"/>
    <xf numFmtId="0" fontId="2" fillId="4" borderId="0" xfId="0" applyFont="1" applyFill="1"/>
    <xf numFmtId="164" fontId="2" fillId="4" borderId="0" xfId="0" applyNumberFormat="1" applyFont="1" applyFill="1"/>
    <xf numFmtId="0" fontId="0" fillId="0" borderId="7" xfId="0" applyBorder="1" applyProtection="1">
      <protection locked="0"/>
    </xf>
    <xf numFmtId="0" fontId="0" fillId="0" borderId="9" xfId="0" applyBorder="1" applyProtection="1">
      <protection locked="0"/>
    </xf>
    <xf numFmtId="0" fontId="3" fillId="0" borderId="7" xfId="0" applyFont="1" applyBorder="1" applyProtection="1">
      <protection locked="0"/>
    </xf>
    <xf numFmtId="14" fontId="9" fillId="6" borderId="5" xfId="0" applyNumberFormat="1" applyFont="1" applyFill="1" applyBorder="1"/>
    <xf numFmtId="0" fontId="9" fillId="6" borderId="6" xfId="0" applyFont="1" applyFill="1" applyBorder="1" applyAlignment="1">
      <alignment horizontal="right"/>
    </xf>
    <xf numFmtId="0" fontId="5" fillId="0" borderId="11" xfId="0" applyFont="1" applyFill="1" applyBorder="1" applyAlignment="1" applyProtection="1">
      <alignment vertical="center" wrapText="1"/>
    </xf>
    <xf numFmtId="0" fontId="5" fillId="0" borderId="12" xfId="0" applyFont="1" applyFill="1" applyBorder="1" applyAlignment="1" applyProtection="1">
      <alignment vertical="center" wrapText="1"/>
    </xf>
    <xf numFmtId="0" fontId="5" fillId="0" borderId="16" xfId="0" applyFont="1" applyFill="1" applyBorder="1" applyAlignment="1" applyProtection="1">
      <alignment vertical="center" wrapText="1"/>
    </xf>
    <xf numFmtId="0" fontId="5" fillId="0" borderId="17" xfId="0" applyFont="1" applyFill="1" applyBorder="1" applyAlignment="1" applyProtection="1">
      <alignment vertical="center" wrapText="1"/>
    </xf>
    <xf numFmtId="0" fontId="5" fillId="0" borderId="20" xfId="0" applyFont="1" applyFill="1" applyBorder="1" applyAlignment="1" applyProtection="1">
      <alignment vertical="center" wrapText="1"/>
    </xf>
    <xf numFmtId="0" fontId="5" fillId="0" borderId="21" xfId="0" applyFont="1" applyFill="1" applyBorder="1" applyAlignment="1" applyProtection="1">
      <alignment vertical="center" wrapText="1"/>
    </xf>
    <xf numFmtId="0" fontId="5" fillId="0" borderId="24" xfId="0" applyFont="1" applyFill="1" applyBorder="1" applyAlignment="1" applyProtection="1">
      <alignment vertical="center" wrapText="1"/>
    </xf>
    <xf numFmtId="0" fontId="6" fillId="3" borderId="23" xfId="0" applyFont="1" applyFill="1" applyBorder="1" applyAlignment="1" applyProtection="1">
      <alignment vertical="center" textRotation="90"/>
    </xf>
    <xf numFmtId="0" fontId="2" fillId="0" borderId="10" xfId="0" applyFont="1" applyFill="1" applyBorder="1"/>
    <xf numFmtId="0" fontId="2" fillId="0" borderId="26" xfId="0" applyFont="1" applyBorder="1"/>
    <xf numFmtId="0" fontId="0" fillId="0" borderId="25" xfId="0" applyBorder="1" applyProtection="1">
      <protection locked="0"/>
    </xf>
    <xf numFmtId="0" fontId="2" fillId="0" borderId="30" xfId="0" applyFont="1" applyFill="1" applyBorder="1"/>
    <xf numFmtId="0" fontId="2" fillId="0" borderId="31" xfId="0" applyFont="1" applyFill="1" applyBorder="1"/>
    <xf numFmtId="49" fontId="0" fillId="7" borderId="0" xfId="0" applyNumberFormat="1" applyFill="1" applyProtection="1">
      <protection locked="0"/>
    </xf>
    <xf numFmtId="49" fontId="7" fillId="7" borderId="0" xfId="1" applyNumberFormat="1" applyFill="1" applyProtection="1">
      <protection locked="0"/>
    </xf>
    <xf numFmtId="49" fontId="0" fillId="0" borderId="0" xfId="0" applyNumberFormat="1"/>
    <xf numFmtId="164" fontId="9" fillId="0" borderId="4" xfId="0" applyNumberFormat="1" applyFont="1" applyFill="1" applyBorder="1"/>
    <xf numFmtId="164" fontId="9" fillId="0" borderId="6" xfId="0" applyNumberFormat="1" applyFont="1" applyFill="1" applyBorder="1"/>
    <xf numFmtId="0" fontId="0" fillId="0" borderId="32" xfId="0" applyBorder="1" applyProtection="1">
      <protection locked="0"/>
    </xf>
    <xf numFmtId="0" fontId="0" fillId="0" borderId="33" xfId="0" applyBorder="1" applyProtection="1">
      <protection locked="0"/>
    </xf>
    <xf numFmtId="0" fontId="0" fillId="0" borderId="34" xfId="0" applyBorder="1" applyProtection="1">
      <protection locked="0"/>
    </xf>
    <xf numFmtId="0" fontId="0" fillId="0" borderId="35" xfId="0" applyBorder="1" applyProtection="1">
      <protection locked="0"/>
    </xf>
    <xf numFmtId="0" fontId="0" fillId="0" borderId="36" xfId="0" applyBorder="1" applyProtection="1">
      <protection locked="0"/>
    </xf>
    <xf numFmtId="0" fontId="3" fillId="0" borderId="9" xfId="0" applyFont="1" applyBorder="1" applyProtection="1">
      <protection locked="0"/>
    </xf>
    <xf numFmtId="0" fontId="10" fillId="0" borderId="0" xfId="0" applyFont="1"/>
    <xf numFmtId="14" fontId="2" fillId="0" borderId="0" xfId="0" applyNumberFormat="1" applyFont="1" applyAlignment="1">
      <alignment horizontal="left"/>
    </xf>
    <xf numFmtId="0" fontId="2" fillId="0" borderId="0" xfId="0" applyFont="1"/>
    <xf numFmtId="0" fontId="3" fillId="0" borderId="0" xfId="2" applyFont="1"/>
    <xf numFmtId="0" fontId="2" fillId="0" borderId="0" xfId="2" applyFont="1"/>
    <xf numFmtId="0" fontId="8" fillId="5" borderId="3" xfId="2" applyFont="1" applyFill="1" applyBorder="1"/>
    <xf numFmtId="0" fontId="8" fillId="5" borderId="4" xfId="2" applyFont="1" applyFill="1" applyBorder="1"/>
    <xf numFmtId="0" fontId="11" fillId="5" borderId="3" xfId="2" applyFont="1" applyFill="1" applyBorder="1"/>
    <xf numFmtId="0" fontId="16" fillId="0" borderId="0" xfId="0" applyFont="1" applyAlignment="1">
      <alignment horizontal="left" vertical="center"/>
    </xf>
    <xf numFmtId="0" fontId="11" fillId="5" borderId="4" xfId="0" applyFont="1" applyFill="1" applyBorder="1"/>
    <xf numFmtId="0" fontId="16" fillId="0" borderId="41" xfId="2" applyNumberFormat="1" applyFont="1" applyBorder="1" applyAlignment="1"/>
    <xf numFmtId="0" fontId="0" fillId="8" borderId="0" xfId="0" applyFill="1" applyProtection="1">
      <protection locked="0"/>
    </xf>
    <xf numFmtId="14" fontId="5" fillId="0" borderId="12" xfId="0" applyNumberFormat="1" applyFont="1" applyFill="1" applyBorder="1" applyAlignment="1" applyProtection="1">
      <alignment vertical="center" wrapText="1"/>
    </xf>
    <xf numFmtId="0" fontId="6" fillId="3" borderId="14" xfId="0" applyFont="1" applyFill="1" applyBorder="1" applyAlignment="1" applyProtection="1">
      <alignment vertical="center" textRotation="90"/>
    </xf>
    <xf numFmtId="0" fontId="6" fillId="3" borderId="40" xfId="0" applyFont="1" applyFill="1" applyBorder="1" applyAlignment="1" applyProtection="1">
      <alignment vertical="center" textRotation="90"/>
    </xf>
    <xf numFmtId="0" fontId="6" fillId="0" borderId="0" xfId="0" applyFont="1" applyAlignment="1" applyProtection="1">
      <alignment vertical="center"/>
    </xf>
    <xf numFmtId="0" fontId="6" fillId="0" borderId="1" xfId="0" applyFont="1" applyBorder="1" applyAlignment="1" applyProtection="1">
      <alignment vertical="center" textRotation="90"/>
    </xf>
    <xf numFmtId="0" fontId="6" fillId="0" borderId="0" xfId="0" applyFont="1" applyAlignment="1" applyProtection="1">
      <alignment vertical="center" textRotation="90"/>
    </xf>
    <xf numFmtId="0" fontId="6" fillId="0" borderId="0" xfId="0" applyFont="1" applyFill="1" applyAlignment="1" applyProtection="1">
      <alignment vertical="center"/>
    </xf>
    <xf numFmtId="0" fontId="0" fillId="0" borderId="0" xfId="0" applyAlignment="1">
      <alignment vertical="center"/>
    </xf>
    <xf numFmtId="0" fontId="5" fillId="2" borderId="21" xfId="0" applyFont="1" applyFill="1" applyBorder="1" applyAlignment="1" applyProtection="1">
      <alignment vertical="center" wrapText="1"/>
    </xf>
    <xf numFmtId="0" fontId="5" fillId="0" borderId="22" xfId="0" applyFont="1" applyFill="1" applyBorder="1" applyAlignment="1" applyProtection="1">
      <alignment vertical="center" wrapText="1"/>
    </xf>
    <xf numFmtId="0" fontId="1" fillId="0" borderId="23" xfId="0" applyFont="1" applyBorder="1" applyAlignment="1" applyProtection="1">
      <alignment vertical="center" textRotation="90"/>
    </xf>
    <xf numFmtId="0" fontId="5" fillId="2" borderId="12" xfId="0" applyFont="1" applyFill="1" applyBorder="1" applyAlignment="1" applyProtection="1">
      <alignment vertical="center" wrapText="1"/>
    </xf>
    <xf numFmtId="0" fontId="5" fillId="0" borderId="13" xfId="0" applyFont="1" applyFill="1" applyBorder="1" applyAlignment="1" applyProtection="1">
      <alignment vertical="center" wrapText="1"/>
    </xf>
    <xf numFmtId="0" fontId="1" fillId="0" borderId="14" xfId="0" applyFont="1" applyBorder="1" applyAlignment="1" applyProtection="1">
      <alignment vertical="center" textRotation="90"/>
    </xf>
    <xf numFmtId="0" fontId="1" fillId="0" borderId="14" xfId="0" applyFont="1" applyFill="1" applyBorder="1" applyAlignment="1" applyProtection="1">
      <alignment vertical="center" textRotation="90"/>
    </xf>
    <xf numFmtId="0" fontId="5" fillId="2" borderId="17"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1" fillId="0" borderId="19" xfId="0" applyFont="1" applyBorder="1" applyAlignment="1" applyProtection="1">
      <alignment vertical="center" textRotation="90"/>
    </xf>
    <xf numFmtId="0" fontId="1" fillId="0" borderId="15" xfId="0" applyFont="1" applyBorder="1" applyAlignment="1" applyProtection="1">
      <alignment vertical="center" textRotation="90"/>
    </xf>
    <xf numFmtId="0" fontId="1" fillId="0" borderId="23" xfId="0" applyFont="1" applyBorder="1" applyAlignment="1" applyProtection="1">
      <alignment vertical="center" textRotation="90" wrapText="1"/>
    </xf>
    <xf numFmtId="0" fontId="1" fillId="0" borderId="14" xfId="0" applyFont="1" applyBorder="1" applyAlignment="1" applyProtection="1">
      <alignment vertical="center" textRotation="90" wrapText="1"/>
    </xf>
    <xf numFmtId="0" fontId="1" fillId="0" borderId="19" xfId="0" applyFont="1" applyBorder="1" applyAlignment="1" applyProtection="1">
      <alignment vertical="center" textRotation="90" wrapText="1"/>
    </xf>
    <xf numFmtId="0" fontId="12" fillId="0" borderId="21" xfId="0" applyFont="1" applyBorder="1" applyAlignment="1" applyProtection="1">
      <alignment vertical="center"/>
    </xf>
    <xf numFmtId="0" fontId="1" fillId="0" borderId="23" xfId="0" applyFont="1" applyFill="1" applyBorder="1" applyAlignment="1" applyProtection="1">
      <alignment vertical="center" textRotation="90"/>
    </xf>
    <xf numFmtId="0" fontId="12" fillId="0" borderId="17" xfId="0" applyFont="1" applyBorder="1" applyAlignment="1" applyProtection="1">
      <alignment vertical="center"/>
    </xf>
    <xf numFmtId="0" fontId="1" fillId="0" borderId="19" xfId="0" applyFont="1" applyFill="1" applyBorder="1" applyAlignment="1" applyProtection="1">
      <alignment vertical="center" textRotation="90"/>
    </xf>
    <xf numFmtId="0" fontId="6" fillId="3" borderId="20" xfId="0" applyFont="1" applyFill="1" applyBorder="1" applyAlignment="1" applyProtection="1">
      <alignment vertical="center"/>
    </xf>
    <xf numFmtId="0" fontId="6" fillId="3" borderId="21" xfId="0" applyFont="1" applyFill="1" applyBorder="1" applyAlignment="1" applyProtection="1">
      <alignment vertical="center"/>
    </xf>
    <xf numFmtId="0" fontId="6" fillId="3" borderId="22" xfId="0" applyFont="1" applyFill="1" applyBorder="1" applyAlignment="1" applyProtection="1">
      <alignment vertical="center"/>
    </xf>
    <xf numFmtId="0" fontId="6" fillId="3" borderId="11" xfId="0" applyFont="1" applyFill="1" applyBorder="1" applyAlignment="1" applyProtection="1">
      <alignment vertical="center"/>
    </xf>
    <xf numFmtId="0" fontId="6" fillId="3" borderId="12" xfId="0" applyFont="1" applyFill="1" applyBorder="1" applyAlignment="1" applyProtection="1">
      <alignment vertical="center"/>
    </xf>
    <xf numFmtId="0" fontId="6" fillId="3" borderId="13" xfId="0" applyFont="1" applyFill="1" applyBorder="1" applyAlignment="1" applyProtection="1">
      <alignment vertical="center"/>
    </xf>
    <xf numFmtId="165" fontId="6" fillId="3" borderId="37" xfId="0" applyNumberFormat="1" applyFont="1" applyFill="1" applyBorder="1" applyAlignment="1" applyProtection="1">
      <alignment vertical="center"/>
    </xf>
    <xf numFmtId="165" fontId="6" fillId="3" borderId="38" xfId="0" applyNumberFormat="1" applyFont="1" applyFill="1" applyBorder="1" applyAlignment="1" applyProtection="1">
      <alignment vertical="center"/>
    </xf>
    <xf numFmtId="165" fontId="6" fillId="3" borderId="39" xfId="0" applyNumberFormat="1" applyFont="1" applyFill="1" applyBorder="1" applyAlignment="1" applyProtection="1">
      <alignment vertical="center"/>
    </xf>
    <xf numFmtId="165" fontId="0" fillId="0" borderId="0" xfId="0" applyNumberFormat="1" applyAlignment="1">
      <alignment vertical="center"/>
    </xf>
    <xf numFmtId="0" fontId="0" fillId="9" borderId="0" xfId="0" applyFill="1" applyAlignment="1">
      <alignment vertical="center"/>
    </xf>
    <xf numFmtId="0" fontId="0" fillId="10" borderId="0" xfId="0" applyFill="1" applyAlignment="1">
      <alignment vertical="center"/>
    </xf>
    <xf numFmtId="0" fontId="3" fillId="0" borderId="42" xfId="0" applyFont="1" applyBorder="1"/>
    <xf numFmtId="0" fontId="2" fillId="0" borderId="0" xfId="0" applyFont="1" applyBorder="1" applyAlignment="1" applyProtection="1">
      <alignment horizontal="left" vertical="center"/>
    </xf>
    <xf numFmtId="0" fontId="2" fillId="0" borderId="43" xfId="0" applyFont="1" applyBorder="1" applyAlignment="1" applyProtection="1">
      <alignment horizontal="left" vertical="center" wrapText="1"/>
    </xf>
    <xf numFmtId="0" fontId="2" fillId="0" borderId="42" xfId="0" applyFont="1" applyBorder="1" applyAlignment="1" applyProtection="1">
      <alignment horizontal="left"/>
    </xf>
    <xf numFmtId="0" fontId="2" fillId="0" borderId="0" xfId="0" applyFont="1" applyBorder="1" applyAlignment="1" applyProtection="1">
      <alignment horizontal="left"/>
    </xf>
    <xf numFmtId="0" fontId="2" fillId="0" borderId="25" xfId="0" applyFont="1" applyBorder="1" applyAlignment="1" applyProtection="1">
      <alignment horizontal="left"/>
    </xf>
    <xf numFmtId="167" fontId="2" fillId="0" borderId="0" xfId="0" applyNumberFormat="1" applyFont="1" applyBorder="1" applyAlignment="1" applyProtection="1">
      <alignment horizontal="left"/>
    </xf>
    <xf numFmtId="0" fontId="2" fillId="0" borderId="42" xfId="0" applyFont="1" applyFill="1" applyBorder="1" applyAlignment="1" applyProtection="1">
      <alignment horizontal="left" vertical="center"/>
    </xf>
    <xf numFmtId="166" fontId="2" fillId="0" borderId="0" xfId="0" applyNumberFormat="1" applyFont="1" applyBorder="1" applyAlignment="1" applyProtection="1">
      <alignment horizontal="left"/>
    </xf>
    <xf numFmtId="0" fontId="3" fillId="0" borderId="0" xfId="0" applyFont="1" applyBorder="1" applyAlignment="1" applyProtection="1">
      <alignment horizontal="left"/>
    </xf>
    <xf numFmtId="0" fontId="3" fillId="0" borderId="0" xfId="0" applyFont="1" applyBorder="1" applyAlignment="1" applyProtection="1">
      <alignment horizontal="left"/>
      <protection locked="0"/>
    </xf>
    <xf numFmtId="14" fontId="3" fillId="0" borderId="0" xfId="0" applyNumberFormat="1" applyFont="1" applyBorder="1" applyAlignment="1" applyProtection="1">
      <alignment horizontal="left"/>
      <protection locked="0"/>
    </xf>
    <xf numFmtId="0" fontId="3" fillId="0" borderId="43" xfId="0" applyFont="1" applyBorder="1" applyAlignment="1" applyProtection="1">
      <alignment horizontal="left"/>
      <protection locked="0"/>
    </xf>
    <xf numFmtId="0" fontId="3" fillId="0" borderId="42" xfId="0" applyFont="1" applyBorder="1" applyAlignment="1" applyProtection="1">
      <alignment horizontal="left"/>
      <protection locked="0"/>
    </xf>
    <xf numFmtId="0" fontId="3" fillId="0" borderId="25" xfId="0" applyFont="1" applyBorder="1" applyAlignment="1" applyProtection="1">
      <alignment horizontal="left"/>
      <protection locked="0"/>
    </xf>
    <xf numFmtId="167" fontId="3" fillId="0" borderId="0" xfId="0" applyNumberFormat="1" applyFont="1" applyBorder="1" applyAlignment="1" applyProtection="1">
      <alignment horizontal="left"/>
      <protection locked="0"/>
    </xf>
    <xf numFmtId="14" fontId="3" fillId="7" borderId="42" xfId="0" applyNumberFormat="1" applyFont="1" applyFill="1" applyBorder="1" applyAlignment="1" applyProtection="1">
      <alignment horizontal="left"/>
    </xf>
    <xf numFmtId="0" fontId="3" fillId="7" borderId="25" xfId="0" applyNumberFormat="1" applyFont="1" applyFill="1" applyBorder="1" applyAlignment="1" applyProtection="1">
      <alignment horizontal="left"/>
      <protection locked="0"/>
    </xf>
    <xf numFmtId="166" fontId="3" fillId="7" borderId="0" xfId="0" applyNumberFormat="1" applyFont="1" applyFill="1" applyBorder="1" applyAlignment="1" applyProtection="1">
      <alignment horizontal="left"/>
      <protection locked="0"/>
    </xf>
    <xf numFmtId="8" fontId="3" fillId="0" borderId="0" xfId="0" applyNumberFormat="1" applyFont="1" applyFill="1" applyBorder="1" applyAlignment="1" applyProtection="1">
      <alignment horizontal="left"/>
      <protection locked="0"/>
    </xf>
    <xf numFmtId="167" fontId="3" fillId="0" borderId="42" xfId="0" applyNumberFormat="1" applyFont="1" applyFill="1" applyBorder="1" applyAlignment="1" applyProtection="1">
      <alignment horizontal="left"/>
      <protection locked="0"/>
    </xf>
    <xf numFmtId="14" fontId="3" fillId="7" borderId="0" xfId="0" applyNumberFormat="1" applyFont="1" applyFill="1" applyBorder="1" applyAlignment="1" applyProtection="1">
      <alignment horizontal="left"/>
    </xf>
    <xf numFmtId="166" fontId="3" fillId="0" borderId="0" xfId="0" applyNumberFormat="1" applyFont="1" applyBorder="1" applyAlignment="1" applyProtection="1">
      <alignment horizontal="left"/>
      <protection locked="0"/>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cellXfs>
  <cellStyles count="3">
    <cellStyle name="Hyperlink" xfId="1" builtinId="8"/>
    <cellStyle name="Standard" xfId="0" builtinId="0"/>
    <cellStyle name="Standard 2" xfId="2"/>
  </cellStyles>
  <dxfs count="251">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ont>
        <b val="0"/>
        <i val="0"/>
        <strike val="0"/>
        <condense val="0"/>
        <extend val="0"/>
        <outline val="0"/>
        <shadow val="0"/>
        <u val="none"/>
        <vertAlign val="baseline"/>
        <sz val="10"/>
        <color auto="1"/>
        <name val="Arial"/>
        <scheme val="none"/>
      </font>
      <numFmt numFmtId="166" formatCode="_-* #,##0.00\ [$€-407]_-;\-* #,##0.00\ [$€-407]_-;_-* &quot;-&quot;??\ [$€-407]_-;_-@_-"/>
      <fill>
        <patternFill patternType="solid">
          <fgColor indexed="64"/>
          <bgColor theme="0" tint="-0.14999847407452621"/>
        </patternFill>
      </fill>
      <alignment horizontal="left" vertical="bottom" textRotation="0" wrapText="0" indent="0" relativeIndent="0" justifyLastLine="0" shrinkToFit="0" mergeCell="0" readingOrder="0"/>
      <protection locked="0" hidden="0"/>
    </dxf>
    <dxf>
      <font>
        <b val="0"/>
        <i val="0"/>
        <strike val="0"/>
        <condense val="0"/>
        <extend val="0"/>
        <outline val="0"/>
        <shadow val="0"/>
        <u val="none"/>
        <vertAlign val="baseline"/>
        <sz val="10"/>
        <color auto="1"/>
        <name val="Arial"/>
        <scheme val="none"/>
      </font>
      <numFmt numFmtId="0" formatCode="General"/>
      <fill>
        <patternFill patternType="solid">
          <fgColor indexed="64"/>
          <bgColor theme="0" tint="-0.14999847407452621"/>
        </patternFill>
      </fill>
      <alignment horizontal="left" vertical="bottom" textRotation="0" wrapText="0" indent="0" relativeIndent="0" justifyLastLine="0" shrinkToFit="0" mergeCell="0" readingOrder="0"/>
      <protection locked="0" hidden="0"/>
    </dxf>
    <dxf>
      <font>
        <b val="0"/>
        <i val="0"/>
        <strike val="0"/>
        <condense val="0"/>
        <extend val="0"/>
        <outline val="0"/>
        <shadow val="0"/>
        <u val="none"/>
        <vertAlign val="baseline"/>
        <sz val="10"/>
        <color auto="1"/>
        <name val="Arial"/>
        <scheme val="none"/>
      </font>
      <numFmt numFmtId="19" formatCode="dd/mm/yyyy"/>
      <fill>
        <patternFill patternType="solid">
          <fgColor indexed="64"/>
          <bgColor theme="0" tint="-0.14999847407452621"/>
        </patternFill>
      </fill>
      <alignment horizontal="left" vertical="bottom" textRotation="0" wrapText="0" indent="0" relativeIndent="0" justifyLastLine="0" shrinkToFit="0" mergeCell="0" readingOrder="0"/>
      <border diagonalUp="0" diagonalDown="0" outline="0">
        <left style="medium">
          <color indexed="64"/>
        </left>
        <right/>
        <top/>
        <bottom/>
      </border>
      <protection locked="1" hidden="0"/>
    </dxf>
    <dxf>
      <font>
        <b val="0"/>
        <i val="0"/>
        <strike val="0"/>
        <condense val="0"/>
        <extend val="0"/>
        <outline val="0"/>
        <shadow val="0"/>
        <u val="none"/>
        <vertAlign val="baseline"/>
        <sz val="10"/>
        <color auto="1"/>
        <name val="Arial"/>
        <scheme val="none"/>
      </font>
      <numFmt numFmtId="167" formatCode="0&quot; kg&quot;"/>
      <alignment horizontal="left" vertical="bottom" textRotation="0" wrapText="0" indent="0" relativeIndent="0" justifyLastLine="0" shrinkToFit="0" mergeCell="0" readingOrder="0"/>
      <protection locked="0" hidden="0"/>
    </dxf>
    <dxf>
      <font>
        <b val="0"/>
        <i val="0"/>
        <strike val="0"/>
        <condense val="0"/>
        <extend val="0"/>
        <outline val="0"/>
        <shadow val="0"/>
        <u val="none"/>
        <vertAlign val="baseline"/>
        <sz val="10"/>
        <color auto="1"/>
        <name val="Arial"/>
        <scheme val="none"/>
      </font>
      <numFmt numFmtId="167" formatCode="0&quot; kg&quot;"/>
      <alignment horizontal="left" vertical="bottom" textRotation="0" wrapText="0" indent="0" relativeIndent="0" justifyLastLine="0" shrinkToFit="0" mergeCell="0" readingOrder="0"/>
      <protection locked="0" hidden="0"/>
    </dxf>
    <dxf>
      <font>
        <b val="0"/>
        <i val="0"/>
        <strike val="0"/>
        <condense val="0"/>
        <extend val="0"/>
        <outline val="0"/>
        <shadow val="0"/>
        <u val="none"/>
        <vertAlign val="baseline"/>
        <sz val="10"/>
        <color auto="1"/>
        <name val="Arial"/>
        <scheme val="none"/>
      </font>
      <numFmt numFmtId="167" formatCode="0&quot; kg&quot;"/>
      <alignment horizontal="left" vertical="bottom" textRotation="0" wrapText="0" indent="0" relativeIndent="0" justifyLastLine="0" shrinkToFit="0" mergeCell="0" readingOrder="0"/>
      <protection locked="0" hidden="0"/>
    </dxf>
    <dxf>
      <font>
        <b val="0"/>
        <i val="0"/>
        <strike val="0"/>
        <condense val="0"/>
        <extend val="0"/>
        <outline val="0"/>
        <shadow val="0"/>
        <u val="none"/>
        <vertAlign val="baseline"/>
        <sz val="10"/>
        <color auto="1"/>
        <name val="Arial"/>
        <scheme val="none"/>
      </font>
      <alignment horizontal="left" vertical="bottom" textRotation="0" wrapText="0" indent="0" relativeIndent="0" justifyLastLine="0" shrinkToFit="0" mergeCell="0" readingOrder="0"/>
      <protection locked="0" hidden="0"/>
    </dxf>
    <dxf>
      <font>
        <b val="0"/>
        <i val="0"/>
        <strike val="0"/>
        <condense val="0"/>
        <extend val="0"/>
        <outline val="0"/>
        <shadow val="0"/>
        <u val="none"/>
        <vertAlign val="baseline"/>
        <sz val="10"/>
        <color auto="1"/>
        <name val="Arial"/>
        <scheme val="none"/>
      </font>
      <alignment horizontal="left" vertical="bottom" textRotation="0" wrapText="0" indent="0" relativeIndent="0" justifyLastLine="0" shrinkToFit="0" mergeCell="0" readingOrder="0"/>
      <border diagonalUp="0" diagonalDown="0" outline="0">
        <left style="thin">
          <color indexed="64"/>
        </left>
        <right/>
        <top/>
        <bottom/>
      </border>
      <protection locked="0" hidden="0"/>
    </dxf>
    <dxf>
      <font>
        <b val="0"/>
        <i val="0"/>
        <strike val="0"/>
        <condense val="0"/>
        <extend val="0"/>
        <outline val="0"/>
        <shadow val="0"/>
        <u val="none"/>
        <vertAlign val="baseline"/>
        <sz val="10"/>
        <color auto="1"/>
        <name val="Arial"/>
        <scheme val="none"/>
      </font>
      <alignment horizontal="left" vertical="bottom" textRotation="0" wrapText="0" indent="0" relativeIndent="0" justifyLastLine="0" shrinkToFit="0" mergeCell="0" readingOrder="0"/>
      <protection locked="0" hidden="0"/>
    </dxf>
    <dxf>
      <font>
        <b val="0"/>
        <i val="0"/>
        <strike val="0"/>
        <condense val="0"/>
        <extend val="0"/>
        <outline val="0"/>
        <shadow val="0"/>
        <u val="none"/>
        <vertAlign val="baseline"/>
        <sz val="10"/>
        <color auto="1"/>
        <name val="Arial"/>
        <scheme val="none"/>
      </font>
      <alignment horizontal="left" vertical="bottom" textRotation="0" wrapText="0" indent="0" relativeIndent="0" justifyLastLine="0" shrinkToFit="0" mergeCell="0" readingOrder="0"/>
      <border diagonalUp="0" diagonalDown="0" outline="0">
        <left style="thin">
          <color indexed="64"/>
        </left>
        <right/>
        <top/>
        <bottom/>
      </border>
      <protection locked="0" hidden="0"/>
    </dxf>
    <dxf>
      <font>
        <b val="0"/>
        <i val="0"/>
        <strike val="0"/>
        <condense val="0"/>
        <extend val="0"/>
        <outline val="0"/>
        <shadow val="0"/>
        <u val="none"/>
        <vertAlign val="baseline"/>
        <sz val="10"/>
        <color auto="1"/>
        <name val="Arial"/>
        <scheme val="none"/>
      </font>
      <alignment horizontal="left" vertical="bottom" textRotation="0" wrapText="0" indent="0" relativeIndent="0" justifyLastLine="0" shrinkToFit="0" mergeCell="0" readingOrder="0"/>
      <protection locked="0" hidden="0"/>
    </dxf>
    <dxf>
      <font>
        <b val="0"/>
        <i val="0"/>
        <strike val="0"/>
        <condense val="0"/>
        <extend val="0"/>
        <outline val="0"/>
        <shadow val="0"/>
        <u val="none"/>
        <vertAlign val="baseline"/>
        <sz val="10"/>
        <color auto="1"/>
        <name val="Arial"/>
        <scheme val="none"/>
      </font>
      <alignment horizontal="left" vertical="bottom" textRotation="0" wrapText="0" indent="0" relativeIndent="0" justifyLastLine="0" shrinkToFit="0" mergeCell="0" readingOrder="0"/>
      <border diagonalUp="0" diagonalDown="0" outline="0">
        <left style="thin">
          <color indexed="64"/>
        </left>
        <right/>
        <top/>
        <bottom/>
      </border>
      <protection locked="0" hidden="0"/>
    </dxf>
    <dxf>
      <font>
        <b val="0"/>
        <i val="0"/>
        <strike val="0"/>
        <condense val="0"/>
        <extend val="0"/>
        <outline val="0"/>
        <shadow val="0"/>
        <u val="none"/>
        <vertAlign val="baseline"/>
        <sz val="10"/>
        <color auto="1"/>
        <name val="Arial"/>
        <scheme val="none"/>
      </font>
      <alignment horizontal="left" vertical="bottom" textRotation="0" wrapText="0" indent="0" relativeIndent="0" justifyLastLine="0" shrinkToFit="0" mergeCell="0" readingOrder="0"/>
      <protection locked="0" hidden="0"/>
    </dxf>
    <dxf>
      <font>
        <b val="0"/>
        <i val="0"/>
        <strike val="0"/>
        <condense val="0"/>
        <extend val="0"/>
        <outline val="0"/>
        <shadow val="0"/>
        <u val="none"/>
        <vertAlign val="baseline"/>
        <sz val="10"/>
        <color auto="1"/>
        <name val="Arial"/>
        <scheme val="none"/>
      </font>
      <alignment horizontal="left" vertical="bottom" textRotation="0" wrapText="0" indent="0" relativeIndent="0" justifyLastLine="0" shrinkToFit="0" mergeCell="0" readingOrder="0"/>
      <protection locked="0" hidden="0"/>
    </dxf>
    <dxf>
      <font>
        <b val="0"/>
        <i val="0"/>
        <strike val="0"/>
        <condense val="0"/>
        <extend val="0"/>
        <outline val="0"/>
        <shadow val="0"/>
        <u val="none"/>
        <vertAlign val="baseline"/>
        <sz val="10"/>
        <color auto="1"/>
        <name val="Arial"/>
        <scheme val="none"/>
      </font>
      <alignment horizontal="left" vertical="bottom" textRotation="0" wrapText="0" indent="0" relativeIndent="0" justifyLastLine="0" shrinkToFit="0" mergeCell="0" readingOrder="0"/>
      <protection locked="0" hidden="0"/>
    </dxf>
    <dxf>
      <font>
        <b val="0"/>
        <i val="0"/>
        <strike val="0"/>
        <condense val="0"/>
        <extend val="0"/>
        <outline val="0"/>
        <shadow val="0"/>
        <u val="none"/>
        <vertAlign val="baseline"/>
        <sz val="10"/>
        <color auto="1"/>
        <name val="Arial"/>
        <scheme val="none"/>
      </font>
      <alignment horizontal="left" vertical="bottom" textRotation="0" wrapText="0" indent="0" relativeIndent="0" justifyLastLine="0" shrinkToFit="0" mergeCell="0" readingOrder="0"/>
      <protection locked="0" hidden="0"/>
    </dxf>
    <dxf>
      <font>
        <b val="0"/>
        <i val="0"/>
        <strike val="0"/>
        <condense val="0"/>
        <extend val="0"/>
        <outline val="0"/>
        <shadow val="0"/>
        <u val="none"/>
        <vertAlign val="baseline"/>
        <sz val="10"/>
        <color auto="1"/>
        <name val="Arial"/>
        <scheme val="none"/>
      </font>
      <alignment horizontal="left" vertical="bottom" textRotation="0" wrapText="0" indent="0" relativeIndent="0" justifyLastLine="0" shrinkToFit="0" mergeCell="0" readingOrder="0"/>
      <protection locked="0" hidden="0"/>
    </dxf>
    <dxf>
      <font>
        <b val="0"/>
        <i val="0"/>
        <strike val="0"/>
        <condense val="0"/>
        <extend val="0"/>
        <outline val="0"/>
        <shadow val="0"/>
        <u val="none"/>
        <vertAlign val="baseline"/>
        <sz val="10"/>
        <color auto="1"/>
        <name val="Arial"/>
        <scheme val="none"/>
      </font>
      <alignment horizontal="left" vertical="bottom" textRotation="0" wrapText="0" indent="0" relativeIndent="0" justifyLastLine="0" shrinkToFit="0" mergeCell="0" readingOrder="0"/>
      <border diagonalUp="0" diagonalDown="0" outline="0">
        <left style="medium">
          <color indexed="64"/>
        </left>
        <right/>
        <top/>
        <bottom/>
      </border>
      <protection locked="0" hidden="0"/>
    </dxf>
    <dxf>
      <font>
        <b val="0"/>
        <i val="0"/>
        <strike val="0"/>
        <condense val="0"/>
        <extend val="0"/>
        <outline val="0"/>
        <shadow val="0"/>
        <u val="none"/>
        <vertAlign val="baseline"/>
        <sz val="10"/>
        <color auto="1"/>
        <name val="Arial"/>
        <scheme val="none"/>
      </font>
      <alignment horizontal="left" vertical="bottom" textRotation="0" wrapText="0" indent="0" relativeIndent="0" justifyLastLine="0" shrinkToFit="0" mergeCell="0" readingOrder="0"/>
      <border diagonalUp="0" diagonalDown="0" outline="0">
        <left/>
        <right style="medium">
          <color indexed="64"/>
        </right>
        <top/>
        <bottom/>
      </border>
      <protection locked="0" hidden="0"/>
    </dxf>
    <dxf>
      <font>
        <b val="0"/>
        <i val="0"/>
        <strike val="0"/>
        <condense val="0"/>
        <extend val="0"/>
        <outline val="0"/>
        <shadow val="0"/>
        <u val="none"/>
        <vertAlign val="baseline"/>
        <sz val="10"/>
        <color auto="1"/>
        <name val="Arial"/>
        <scheme val="none"/>
      </font>
      <numFmt numFmtId="19" formatCode="dd/mm/yyyy"/>
      <alignment horizontal="left" vertical="bottom" textRotation="0" wrapText="0" indent="0" relativeIndent="0" justifyLastLine="0" shrinkToFit="0" mergeCell="0" readingOrder="0"/>
      <protection locked="0" hidden="0"/>
    </dxf>
    <dxf>
      <font>
        <b val="0"/>
        <i val="0"/>
        <strike val="0"/>
        <condense val="0"/>
        <extend val="0"/>
        <outline val="0"/>
        <shadow val="0"/>
        <u val="none"/>
        <vertAlign val="baseline"/>
        <sz val="10"/>
        <color auto="1"/>
        <name val="Arial"/>
        <scheme val="none"/>
      </font>
      <alignment horizontal="left" vertical="bottom" textRotation="0" wrapText="0" indent="0" relativeIndent="0" justifyLastLine="0" shrinkToFit="0" mergeCell="0" readingOrder="0"/>
      <protection locked="0" hidden="0"/>
    </dxf>
    <dxf>
      <font>
        <b val="0"/>
        <i val="0"/>
        <strike val="0"/>
        <condense val="0"/>
        <extend val="0"/>
        <outline val="0"/>
        <shadow val="0"/>
        <u val="none"/>
        <vertAlign val="baseline"/>
        <sz val="10"/>
        <color auto="1"/>
        <name val="Arial"/>
        <scheme val="none"/>
      </font>
      <alignment horizontal="left" vertical="bottom" textRotation="0" wrapText="0" indent="0" relativeIndent="0" justifyLastLine="0" shrinkToFit="0" mergeCell="0" readingOrder="0"/>
      <protection locked="0" hidden="0"/>
    </dxf>
    <dxf>
      <font>
        <b val="0"/>
        <i val="0"/>
        <strike val="0"/>
        <condense val="0"/>
        <extend val="0"/>
        <outline val="0"/>
        <shadow val="0"/>
        <u val="none"/>
        <vertAlign val="baseline"/>
        <sz val="10"/>
        <color auto="1"/>
        <name val="Arial"/>
        <scheme val="none"/>
      </font>
      <alignment horizontal="left" vertical="bottom" textRotation="0" wrapText="0" indent="0" relativeIndent="0" justifyLastLine="0" shrinkToFit="0" mergeCell="0" readingOrder="0"/>
      <protection locked="0" hidden="0"/>
    </dxf>
    <dxf>
      <font>
        <b/>
        <i val="0"/>
        <strike val="0"/>
        <condense val="0"/>
        <extend val="0"/>
        <outline val="0"/>
        <shadow val="0"/>
        <u val="none"/>
        <vertAlign val="baseline"/>
        <sz val="10"/>
        <color auto="1"/>
        <name val="Arial"/>
        <scheme val="none"/>
      </font>
      <alignment horizontal="left" vertical="bottom" textRotation="0" wrapText="0" indent="0" relativeIndent="0" justifyLastLine="0" shrinkToFit="0" mergeCell="0" readingOrder="0"/>
      <protection locked="1" hidden="0"/>
    </dxf>
    <dxf>
      <fill>
        <patternFill>
          <bgColor rgb="FFFF0000"/>
        </patternFill>
      </fill>
    </dxf>
  </dxfs>
  <tableStyles count="0" defaultTableStyle="TableStyleMedium2" defaultPivotStyle="PivotStyleLight16"/>
  <colors>
    <mruColors>
      <color rgb="FFFCFEEC"/>
      <color rgb="FF66CCFF"/>
      <color rgb="FFEFEC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Tabelle1" displayName="Tabelle1" ref="A1:V200" totalsRowShown="0" headerRowDxfId="249" dataDxfId="248">
  <autoFilter ref="A1:V200">
    <filterColumn colId="11"/>
    <filterColumn colId="13"/>
    <filterColumn colId="14"/>
    <filterColumn colId="15"/>
    <filterColumn colId="16"/>
    <filterColumn colId="17"/>
    <filterColumn colId="18"/>
    <filterColumn colId="21"/>
  </autoFilter>
  <tableColumns count="22">
    <tableColumn id="1" name="Name" dataDxfId="247"/>
    <tableColumn id="2" name="Vorname" dataDxfId="246"/>
    <tableColumn id="3" name="Geburtsdatum" dataDxfId="245"/>
    <tableColumn id="4" name="Geschlecht" dataDxfId="244"/>
    <tableColumn id="6" name="Faust Traditionell" dataDxfId="243"/>
    <tableColumn id="7" name="Faust Modern" dataDxfId="242"/>
    <tableColumn id="8" name="Kurzwaffe Traditionell" dataDxfId="241"/>
    <tableColumn id="9" name="Kurzwaffe Modern" dataDxfId="240"/>
    <tableColumn id="10" name="Langwaffe Traditionell" dataDxfId="239"/>
    <tableColumn id="11" name="Langwaffe Modern" dataDxfId="238"/>
    <tableColumn id="12" name="Partnerform" dataDxfId="237"/>
    <tableColumn id="19" name="Name Partner" dataDxfId="236"/>
    <tableColumn id="13" name="Gruppenform" dataDxfId="235"/>
    <tableColumn id="20" name="Name Gruppe" dataDxfId="234"/>
    <tableColumn id="18" name="SV" dataDxfId="233"/>
    <tableColumn id="22" name="SK" dataDxfId="232"/>
    <tableColumn id="17" name="LK" dataDxfId="231"/>
    <tableColumn id="21" name="Qingda" dataDxfId="230"/>
    <tableColumn id="16" name="Sanda" dataDxfId="229"/>
    <tableColumn id="5" name="Altersgruppe" dataDxfId="228">
      <calculatedColumnFormula>IF(cBirthdate&lt;&gt;"",VLOOKUP(cBirthdate,rngAgeClasses,2,TRUE),"")</calculatedColumnFormula>
    </tableColumn>
    <tableColumn id="14" name="Anzahl Formen" dataDxfId="227">
      <calculatedColumnFormula>IF(ISBLANK(cName),"",IF(ISBLANK(cFirstname),"Vorname fehlt!",IF(ISBLANK(cBirthdate),"Geburtsdatum fehlt!",IF(ISBLANK(cGender),"Geschlecht fehlt!",IF(AND(cPartner&lt;&gt;"",ISBLANK(cPartnerName)),"Name für Partnerform fehlt!",IF(AND(cGroup&lt;&gt;"",ISBLANK(cGroupName)),"Name für Gruppenform fehlt!",COUNTA($E2:$S2)-COUNTA($L2,$N2)))))))</calculatedColumnFormula>
    </tableColumn>
    <tableColumn id="15" name="Kosten" dataDxfId="226">
      <calculatedColumnFormula>IF(AND(cName&lt;&gt;"",ISNUMBER(cNumForms)),VLOOKUP(cNumForms,rngCostTable,2,TRUE),"")</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Tabelle2" displayName="Tabelle2" ref="A1:C1048345" totalsRowShown="0">
  <autoFilter ref="A1:C1048345"/>
  <tableColumns count="3">
    <tableColumn id="3" name="Key"/>
    <tableColumn id="1" name="Deutsch"/>
    <tableColumn id="2" name="English"/>
  </tableColumns>
  <tableStyleInfo name="TableStyleMedium2" showFirstColumn="0" showLastColumn="0" showRowStripes="1" showColumnStripes="0"/>
</table>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Information"/>
  <dimension ref="A1:D57"/>
  <sheetViews>
    <sheetView tabSelected="1" topLeftCell="A2" workbookViewId="0">
      <selection activeCell="B11" sqref="B11"/>
    </sheetView>
  </sheetViews>
  <sheetFormatPr baseColWidth="10" defaultRowHeight="12.75"/>
  <cols>
    <col min="1" max="1" width="16.7109375" customWidth="1"/>
    <col min="4" max="4" width="16.5703125" customWidth="1"/>
  </cols>
  <sheetData>
    <row r="1" spans="1:4" hidden="1">
      <c r="A1" s="3" t="s">
        <v>189</v>
      </c>
      <c r="B1" s="2" t="s">
        <v>406</v>
      </c>
      <c r="C1" s="51" t="s">
        <v>207</v>
      </c>
      <c r="D1" s="2" t="s">
        <v>208</v>
      </c>
    </row>
    <row r="2" spans="1:4">
      <c r="A2" s="51"/>
      <c r="B2" s="2"/>
      <c r="C2" s="51"/>
      <c r="D2" s="2"/>
    </row>
    <row r="3" spans="1:4">
      <c r="A3" s="51" t="s">
        <v>281</v>
      </c>
      <c r="B3" s="60" t="s">
        <v>255</v>
      </c>
      <c r="C3" s="51"/>
      <c r="D3" s="2"/>
    </row>
    <row r="5" spans="1:4" ht="15.75">
      <c r="A5" s="2" t="str">
        <f>INDEX(StringSet,MATCH("Anmeldeliste für",StringKeys,0),LanguageIndex)</f>
        <v>Anmeldeliste für</v>
      </c>
      <c r="B5" s="49" t="s">
        <v>432</v>
      </c>
    </row>
    <row r="8" spans="1:4">
      <c r="A8" s="2" t="str">
        <f>INDEX(StringSet,MATCH("Vom",StringKeys,0),LanguageIndex)</f>
        <v>Vom</v>
      </c>
      <c r="B8" s="50">
        <v>45444</v>
      </c>
      <c r="C8" s="2" t="str">
        <f>INDEX(StringSet,MATCH("bis",StringKeys,0),LanguageIndex)</f>
        <v>bis</v>
      </c>
      <c r="D8" s="50">
        <v>45444</v>
      </c>
    </row>
    <row r="10" spans="1:4">
      <c r="A10" s="2" t="str">
        <f>INDEX(StringSet,MATCH("In",StringKeys,0),LanguageIndex)</f>
        <v>In</v>
      </c>
      <c r="B10" s="51" t="s">
        <v>433</v>
      </c>
    </row>
    <row r="11" spans="1:4">
      <c r="B11" s="1"/>
    </row>
    <row r="13" spans="1:4">
      <c r="A13" t="str">
        <f>INDEX(StringSet,MATCH("Folgende Schritte müssen …",StringKeys,0),LanguageIndex)</f>
        <v>Folgende Schritte müssen bei der Anmeldung erledigt werden:</v>
      </c>
    </row>
    <row r="15" spans="1:4">
      <c r="A15" s="3" t="str">
        <f>INDEX(StringSet,MATCH("Verein:",StringKeys,0),LanguageIndex)</f>
        <v>Verein:</v>
      </c>
    </row>
    <row r="16" spans="1:4">
      <c r="A16" t="str">
        <f>INDEX(StringSet,MATCH("Bitte achten Sie darauf, …",StringKeys,0),LanguageIndex)</f>
        <v>Bitte achten Sie darauf, auch die Angaben zu Ihrem Verein auf dem Tabellenblatt "Team" zu aktualisieren.</v>
      </c>
    </row>
    <row r="17" spans="1:2">
      <c r="A17" s="2"/>
    </row>
    <row r="18" spans="1:2">
      <c r="A18" s="3" t="str">
        <f>INDEX(StringSet,MATCH("Kampfrichter:",StringKeys,0),LanguageIndex)</f>
        <v>Kampfrichter:</v>
      </c>
    </row>
    <row r="19" spans="1:2">
      <c r="A19" t="str">
        <f>INDEX(StringSet,MATCH("Bitte geben Sie auf dem Tabellenblatt…",StringKeys,0),LanguageIndex)</f>
        <v>Bitte geben Sie auf dem Tabellenblatt "Referee|Kampfrichter" die von Ihrem Verein gestellten Kampfrichter mit an.</v>
      </c>
    </row>
    <row r="20" spans="1:2">
      <c r="A20" s="2"/>
    </row>
    <row r="21" spans="1:2">
      <c r="A21" s="3" t="str">
        <f>INDEX(StringSet,MATCH("Teilnehmer:",StringKeys,0),LanguageIndex)</f>
        <v>Teilnehmer:</v>
      </c>
    </row>
    <row r="22" spans="1:2">
      <c r="A22" t="str">
        <f>INDEX(StringSet,MATCH("Auf dem Tabellenblatt …",StringKeys,0),LanguageIndex)</f>
        <v>Auf dem Tabellenblatt "Entry Form|Teilnehmer" können Sie die Teilnehmer sowohl der Einzel- als auch der Gruppenformen angeben.</v>
      </c>
    </row>
    <row r="23" spans="1:2">
      <c r="A23" t="str">
        <f>INDEX(StringSet,MATCH("Die gelben Spalten beinhalten …",StringKeys,0),LanguageIndex)</f>
        <v>Die gelben Spalten beinhalten traditionelle Fromen und die fliederfarbenen beinhalten moderne Formen.</v>
      </c>
    </row>
    <row r="24" spans="1:2">
      <c r="A24" t="str">
        <f>INDEX(StringSet,MATCH("Jede Person darf nur …",StringKeys,0),LanguageIndex)</f>
        <v>Jede Person darf nur je traditionell/modern an 1x Faust, 1x Kurz- und 1x Langwaffe teilnehmen.</v>
      </c>
    </row>
    <row r="25" spans="1:2">
      <c r="A25" t="str">
        <f>INDEX(StringSet,MATCH("Bitte beachten Sie, dass Kategorien …",StringKeys,0),LanguageIndex)</f>
        <v>Bitte beachten Sie, dass Kategorien nach den aktuellen Regeln der DWF zusammengelegt werden, falls eine zu geringe Teilnehmerzahl dies erfordert.</v>
      </c>
    </row>
    <row r="26" spans="1:2">
      <c r="A26" t="str">
        <f>INDEX(StringSet,MATCH("Die Angabe des Geburtsdatums ist zwingend erforderlich …",StringKeys,0),LanguageIndex)</f>
        <v>Die Angabe des Geburtsdatums ist zwingend erforderlich, da danach die Zuweisung zur Altersgruppe erfolgt.</v>
      </c>
    </row>
    <row r="27" spans="1:2">
      <c r="A27" t="str">
        <f>INDEX(StringSet,MATCH("Machen Sie ein x für jeden Teilnehmer …",StringKeys,0),LanguageIndex)</f>
        <v>Machen Sie ein "x" für jeden Teilnehmer in den entsprechenden Spalten der Einzelkategorien.</v>
      </c>
    </row>
    <row r="28" spans="1:2">
      <c r="A28" t="str">
        <f>INDEX(StringSet,MATCH("Jede Partnervorführung oder Gruppenform …",StringKeys,0),LanguageIndex)</f>
        <v>Jede Partnervorführung oder Gruppenform erhält einen Buchstaben z.B. "A" oder "B", den Sie für die entsprechenden Teilnehmer in der Spalte der Gruppenform eintragen.</v>
      </c>
    </row>
    <row r="29" spans="1:2">
      <c r="A29" t="str">
        <f>INDEX(StringSet,MATCH("Bei den Spalten für Sanda tragen …",StringKeys,0),LanguageIndex)</f>
        <v>Bei den Spalten für Sparring tragen Sie bitte das Gewicht des Teilnehmers ein.</v>
      </c>
    </row>
    <row r="31" spans="1:2">
      <c r="A31" s="3" t="str">
        <f>INDEX(StringSet,MATCH("Übersicht über Ihre Anmeldung:",StringKeys,0),LanguageIndex)</f>
        <v>Übersicht über Ihre Anmeldung:</v>
      </c>
      <c r="B31" s="3"/>
    </row>
    <row r="32" spans="1:2">
      <c r="A32" s="18">
        <f>COUNTA(cName)-1</f>
        <v>0</v>
      </c>
      <c r="B32" s="2" t="str">
        <f>INDEX(StringSet,MATCH("Teilnehmer",StringKeys,0),LanguageIndex)</f>
        <v>Teilnehmer</v>
      </c>
    </row>
    <row r="33" spans="1:2">
      <c r="A33" s="18">
        <f>SUM(cNumForms)</f>
        <v>0</v>
      </c>
      <c r="B33" s="2" t="str">
        <f>INDEX(StringSet,MATCH("Starts",StringKeys,0),LanguageIndex)</f>
        <v>Starts</v>
      </c>
    </row>
    <row r="34" spans="1:2">
      <c r="A34" s="19">
        <f>SUM(cCost)</f>
        <v>0</v>
      </c>
      <c r="B34" s="2" t="str">
        <f>INDEX(StringSet,MATCH("Gesamte Teilnahmegebühr",StringKeys,0),LanguageIndex)</f>
        <v>Gesamte Teilnahmegebühr</v>
      </c>
    </row>
    <row r="35" spans="1:2">
      <c r="A35" s="18">
        <f>COUNTA('Referee|Kampfrichter'!$B:$B)-COUNTA('Referee|Kampfrichter'!$B$1:$B$4)</f>
        <v>0</v>
      </c>
      <c r="B35" s="2" t="str">
        <f>INDEX(StringSet,MATCH("Kampfrichter",StringKeys,0),LanguageIndex)</f>
        <v>Kampfrichter</v>
      </c>
    </row>
    <row r="36" spans="1:2">
      <c r="B36" s="2"/>
    </row>
    <row r="38" spans="1:2">
      <c r="A38" s="59" t="str">
        <f>INDEX(StringSet,MATCH("Hier zur Übersicht die Preise …",StringKeys,0),LanguageIndex)</f>
        <v>Hier zur Übersicht die Preise entsprechend der Anzahl der Formen und die Altersgruppen in Abhängigkeit des Geburtsdatums</v>
      </c>
    </row>
    <row r="40" spans="1:2">
      <c r="A40" s="5" t="str">
        <f>INDEX(StringSet,MATCH("Anzahl Formen",StringKeys,0),LanguageIndex)</f>
        <v>Anzahl Formen</v>
      </c>
      <c r="B40" s="6" t="str">
        <f>INDEX(StringSet,MATCH("Preis",StringKeys,0),LanguageIndex)</f>
        <v>Preis</v>
      </c>
    </row>
    <row r="41" spans="1:2">
      <c r="A41" s="8">
        <v>0</v>
      </c>
      <c r="B41" s="11">
        <v>0</v>
      </c>
    </row>
    <row r="42" spans="1:2">
      <c r="A42" s="7">
        <v>1</v>
      </c>
      <c r="B42" s="12">
        <v>15</v>
      </c>
    </row>
    <row r="43" spans="1:2">
      <c r="A43" s="8">
        <v>2</v>
      </c>
      <c r="B43" s="41">
        <v>25</v>
      </c>
    </row>
    <row r="44" spans="1:2">
      <c r="A44" s="7">
        <v>3</v>
      </c>
      <c r="B44" s="12">
        <v>35</v>
      </c>
    </row>
    <row r="45" spans="1:2">
      <c r="A45" s="8">
        <v>4</v>
      </c>
      <c r="B45" s="41">
        <v>45</v>
      </c>
    </row>
    <row r="46" spans="1:2">
      <c r="A46" s="7">
        <v>5</v>
      </c>
      <c r="B46" s="12">
        <v>55</v>
      </c>
    </row>
    <row r="47" spans="1:2">
      <c r="A47" s="8">
        <v>6</v>
      </c>
      <c r="B47" s="41">
        <v>65</v>
      </c>
    </row>
    <row r="48" spans="1:2">
      <c r="A48" s="7">
        <v>7</v>
      </c>
      <c r="B48" s="12">
        <v>75</v>
      </c>
    </row>
    <row r="49" spans="1:2">
      <c r="A49" s="4">
        <v>8</v>
      </c>
      <c r="B49" s="42">
        <v>85</v>
      </c>
    </row>
    <row r="51" spans="1:2">
      <c r="A51" s="13" t="str">
        <f>INDEX(StringSet,MATCH("Ab Geburtsdatum",StringKeys,0),LanguageIndex)</f>
        <v>Ab Geburtsdatum</v>
      </c>
      <c r="B51" s="6" t="str">
        <f>INDEX(StringSet,MATCH("Altersstufe",StringKeys,0),LanguageIndex)</f>
        <v>Altersstufe</v>
      </c>
    </row>
    <row r="52" spans="1:2">
      <c r="A52" s="9">
        <v>1</v>
      </c>
      <c r="B52" s="14" t="s">
        <v>136</v>
      </c>
    </row>
    <row r="53" spans="1:2">
      <c r="A53" s="10">
        <f>DATE(YEAR(cellEndDate)-44,1,1)</f>
        <v>29221</v>
      </c>
      <c r="B53" s="15" t="s">
        <v>137</v>
      </c>
    </row>
    <row r="54" spans="1:2">
      <c r="A54" s="9">
        <f>DATE(YEAR(cellEndDate)-17,1,1)</f>
        <v>39083</v>
      </c>
      <c r="B54" s="14" t="s">
        <v>110</v>
      </c>
    </row>
    <row r="55" spans="1:2">
      <c r="A55" s="10">
        <f>DATE(YEAR(cellEndDate)-14,1,1)</f>
        <v>40179</v>
      </c>
      <c r="B55" s="15" t="s">
        <v>109</v>
      </c>
    </row>
    <row r="56" spans="1:2">
      <c r="A56" s="9">
        <f>DATE(YEAR(cellEndDate)-11,1,1)</f>
        <v>41275</v>
      </c>
      <c r="B56" s="14" t="s">
        <v>108</v>
      </c>
    </row>
    <row r="57" spans="1:2">
      <c r="A57" s="23">
        <f>DATE(YEAR(cellEndDate)-8,1,1)</f>
        <v>42370</v>
      </c>
      <c r="B57" s="24" t="s">
        <v>107</v>
      </c>
    </row>
  </sheetData>
  <sheetProtection password="CF1F" sheet="1" objects="1" scenarios="1" formatCells="0" formatColumns="0" formatRows="0" insertRows="0" deleteRows="0" autoFilter="0"/>
  <phoneticPr fontId="4" type="noConversion"/>
  <dataValidations count="2">
    <dataValidation type="list" allowBlank="1" showInputMessage="1" showErrorMessage="1" sqref="D1:D3 B1:B2">
      <formula1>"ja,nein"</formula1>
    </dataValidation>
    <dataValidation type="list" showInputMessage="1" showErrorMessage="1" sqref="B3">
      <formula1>Languages</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Team"/>
  <dimension ref="A2:B7"/>
  <sheetViews>
    <sheetView workbookViewId="0">
      <selection activeCell="B2" sqref="B2"/>
    </sheetView>
  </sheetViews>
  <sheetFormatPr baseColWidth="10" defaultRowHeight="12.75"/>
  <cols>
    <col min="1" max="1" width="43.140625" customWidth="1"/>
    <col min="2" max="2" width="26.42578125" style="40" customWidth="1"/>
  </cols>
  <sheetData>
    <row r="2" spans="1:2">
      <c r="A2" s="2" t="str">
        <f>INDEX(StringSet,MATCH("Names des Vereins",StringKeys,0),LanguageIndex)</f>
        <v>Names des Vereins</v>
      </c>
      <c r="B2" s="38"/>
    </row>
    <row r="3" spans="1:2">
      <c r="A3" s="2" t="str">
        <f>INDEX(StringSet,MATCH("Ansprechpartner",StringKeys,0),LanguageIndex)</f>
        <v>Ansprechpartner</v>
      </c>
      <c r="B3" s="38"/>
    </row>
    <row r="4" spans="1:2">
      <c r="A4" t="str">
        <f>INDEX(StringSet,MATCH("Mobiltelefon",StringKeys,0),LanguageIndex)</f>
        <v>Mobiltelefon</v>
      </c>
      <c r="B4" s="38"/>
    </row>
    <row r="5" spans="1:2">
      <c r="A5" t="str">
        <f>INDEX(StringSet,MATCH("Email",StringKeys,0),LanguageIndex)</f>
        <v>Email</v>
      </c>
      <c r="B5" s="39"/>
    </row>
    <row r="6" spans="1:2">
      <c r="A6" t="str">
        <f>INDEX(StringSet,MATCH("Schildträger auf der Meisterschaft",StringKeys,0),LanguageIndex)</f>
        <v>Schildträger auf der Meisterschaft</v>
      </c>
      <c r="B6" s="39"/>
    </row>
    <row r="7" spans="1:2">
      <c r="A7" t="str">
        <f>INDEX(StringSet,MATCH("Betreuer auf der Meisterschaft mit Telefonnummer",StringKeys,0),LanguageIndex)</f>
        <v>Betreuer auf der Meisterschaft mit Telefonnummer</v>
      </c>
      <c r="B7" s="39"/>
    </row>
  </sheetData>
  <sheetProtection password="CF1F" sheet="1" objects="1" scenarios="1" formatCells="0" formatColumns="0" formatRows="0" insertRows="0" deleteRows="0" autoFilter="0"/>
  <pageMargins left="0.7" right="0.7" top="0.78740157499999996" bottom="0.78740157499999996"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sheetPr codeName="shReferees"/>
  <dimension ref="B1:H29"/>
  <sheetViews>
    <sheetView workbookViewId="0">
      <selection activeCell="B5" sqref="B5"/>
    </sheetView>
  </sheetViews>
  <sheetFormatPr baseColWidth="10" defaultRowHeight="12.75"/>
  <cols>
    <col min="2" max="2" width="16.85546875" customWidth="1"/>
    <col min="3" max="3" width="20.42578125" customWidth="1"/>
    <col min="4" max="4" width="8.7109375" customWidth="1"/>
    <col min="5" max="5" width="7.42578125" customWidth="1"/>
    <col min="6" max="6" width="12.140625" customWidth="1"/>
    <col min="7" max="7" width="7.7109375" customWidth="1"/>
    <col min="8" max="8" width="13" customWidth="1"/>
  </cols>
  <sheetData>
    <row r="1" spans="2:8">
      <c r="B1" s="2" t="str">
        <f>INDEX(StringSet,MATCH("Bitte hier die Kampfrichter eingeben …",StringKeys,0),LanguageIndex)</f>
        <v>Bitte hier die Kampfrichter eingeben, die von Ihrem Verein gestellt werden.</v>
      </c>
    </row>
    <row r="2" spans="2:8" ht="13.5" thickBot="1"/>
    <row r="3" spans="2:8">
      <c r="E3" s="122" t="str">
        <f>INDEX(StringSet,MATCH("Hier bitte Kreuze eintragen",StringKeys,0),LanguageIndex)</f>
        <v>Hier bitte Kreuze eintragen</v>
      </c>
      <c r="F3" s="123"/>
      <c r="G3" s="123"/>
      <c r="H3" s="124"/>
    </row>
    <row r="4" spans="2:8">
      <c r="B4" s="16" t="str">
        <f>INDEX(StringSet,MATCH("Nachname",StringKeys,0),LanguageIndex)</f>
        <v>Nachname</v>
      </c>
      <c r="C4" s="17" t="str">
        <f>INDEX(StringSet,MATCH("Vorname",StringKeys,0),LanguageIndex)</f>
        <v>Vorname</v>
      </c>
      <c r="D4" s="34" t="str">
        <f>INDEX(StringSet,MATCH("Lizenz",StringKeys,0),LanguageIndex)</f>
        <v>Lizenz</v>
      </c>
      <c r="E4" s="36" t="str">
        <f>INDEX(StringSet,MATCH("Taolu",StringKeys,0),LanguageIndex)</f>
        <v>Taolu</v>
      </c>
      <c r="F4" s="33" t="str">
        <f>INDEX(StringSet,MATCH("SV",StringKeys,0),LanguageIndex)</f>
        <v>SV</v>
      </c>
      <c r="G4" s="33" t="str">
        <f>INDEX(StringSet,MATCH("Sanda",StringKeys,0),LanguageIndex)</f>
        <v>Sanda</v>
      </c>
      <c r="H4" s="37" t="str">
        <f>INDEX(StringSet,MATCH("LK",StringKeys,0),LanguageIndex)</f>
        <v>LK</v>
      </c>
    </row>
    <row r="5" spans="2:8">
      <c r="B5" s="20"/>
      <c r="C5" s="21"/>
      <c r="D5" s="35"/>
      <c r="E5" s="43"/>
      <c r="F5" s="21"/>
      <c r="G5" s="21"/>
      <c r="H5" s="44"/>
    </row>
    <row r="6" spans="2:8">
      <c r="B6" s="20"/>
      <c r="C6" s="21"/>
      <c r="D6" s="35"/>
      <c r="E6" s="43"/>
      <c r="F6" s="21"/>
      <c r="G6" s="21"/>
      <c r="H6" s="44"/>
    </row>
    <row r="7" spans="2:8">
      <c r="B7" s="20"/>
      <c r="C7" s="21"/>
      <c r="D7" s="35"/>
      <c r="E7" s="43"/>
      <c r="F7" s="21"/>
      <c r="G7" s="21"/>
      <c r="H7" s="44"/>
    </row>
    <row r="8" spans="2:8">
      <c r="B8" s="20"/>
      <c r="C8" s="21"/>
      <c r="D8" s="35"/>
      <c r="E8" s="43"/>
      <c r="F8" s="48"/>
      <c r="G8" s="21"/>
      <c r="H8" s="44"/>
    </row>
    <row r="9" spans="2:8">
      <c r="B9" s="22"/>
      <c r="C9" s="21"/>
      <c r="D9" s="35"/>
      <c r="E9" s="43"/>
      <c r="F9" s="21"/>
      <c r="G9" s="21"/>
      <c r="H9" s="44"/>
    </row>
    <row r="10" spans="2:8">
      <c r="B10" s="20"/>
      <c r="C10" s="21"/>
      <c r="D10" s="35"/>
      <c r="E10" s="43"/>
      <c r="F10" s="21"/>
      <c r="G10" s="21"/>
      <c r="H10" s="44"/>
    </row>
    <row r="11" spans="2:8">
      <c r="B11" s="20"/>
      <c r="C11" s="21"/>
      <c r="D11" s="35"/>
      <c r="E11" s="43"/>
      <c r="F11" s="21"/>
      <c r="G11" s="21"/>
      <c r="H11" s="44"/>
    </row>
    <row r="12" spans="2:8">
      <c r="B12" s="20"/>
      <c r="C12" s="21"/>
      <c r="D12" s="35"/>
      <c r="E12" s="43"/>
      <c r="F12" s="21"/>
      <c r="G12" s="21"/>
      <c r="H12" s="44"/>
    </row>
    <row r="13" spans="2:8">
      <c r="B13" s="20"/>
      <c r="C13" s="21"/>
      <c r="D13" s="35"/>
      <c r="E13" s="43"/>
      <c r="F13" s="21"/>
      <c r="G13" s="21"/>
      <c r="H13" s="44"/>
    </row>
    <row r="14" spans="2:8">
      <c r="B14" s="20"/>
      <c r="C14" s="21"/>
      <c r="D14" s="35"/>
      <c r="E14" s="43"/>
      <c r="F14" s="21"/>
      <c r="G14" s="21"/>
      <c r="H14" s="44"/>
    </row>
    <row r="15" spans="2:8">
      <c r="B15" s="20"/>
      <c r="C15" s="21"/>
      <c r="D15" s="35"/>
      <c r="E15" s="43"/>
      <c r="F15" s="21"/>
      <c r="G15" s="21"/>
      <c r="H15" s="44"/>
    </row>
    <row r="16" spans="2:8">
      <c r="B16" s="20"/>
      <c r="C16" s="21"/>
      <c r="D16" s="35"/>
      <c r="E16" s="43"/>
      <c r="F16" s="21"/>
      <c r="G16" s="21"/>
      <c r="H16" s="44"/>
    </row>
    <row r="17" spans="2:8">
      <c r="B17" s="20"/>
      <c r="C17" s="21"/>
      <c r="D17" s="35"/>
      <c r="E17" s="43"/>
      <c r="F17" s="21"/>
      <c r="G17" s="21"/>
      <c r="H17" s="44"/>
    </row>
    <row r="18" spans="2:8">
      <c r="B18" s="20"/>
      <c r="C18" s="21"/>
      <c r="D18" s="35"/>
      <c r="E18" s="43"/>
      <c r="F18" s="21"/>
      <c r="G18" s="21"/>
      <c r="H18" s="44"/>
    </row>
    <row r="19" spans="2:8">
      <c r="B19" s="20"/>
      <c r="C19" s="21"/>
      <c r="D19" s="35"/>
      <c r="E19" s="43"/>
      <c r="F19" s="21"/>
      <c r="G19" s="21"/>
      <c r="H19" s="44"/>
    </row>
    <row r="20" spans="2:8">
      <c r="B20" s="20"/>
      <c r="C20" s="21"/>
      <c r="D20" s="35"/>
      <c r="E20" s="43"/>
      <c r="F20" s="21"/>
      <c r="G20" s="21"/>
      <c r="H20" s="44"/>
    </row>
    <row r="21" spans="2:8">
      <c r="B21" s="20"/>
      <c r="C21" s="21"/>
      <c r="D21" s="35"/>
      <c r="E21" s="43"/>
      <c r="F21" s="21"/>
      <c r="G21" s="21"/>
      <c r="H21" s="44"/>
    </row>
    <row r="22" spans="2:8">
      <c r="B22" s="20"/>
      <c r="C22" s="21"/>
      <c r="D22" s="35"/>
      <c r="E22" s="43"/>
      <c r="F22" s="21"/>
      <c r="G22" s="21"/>
      <c r="H22" s="44"/>
    </row>
    <row r="23" spans="2:8">
      <c r="B23" s="20"/>
      <c r="C23" s="21"/>
      <c r="D23" s="35"/>
      <c r="E23" s="43"/>
      <c r="F23" s="21"/>
      <c r="G23" s="21"/>
      <c r="H23" s="44"/>
    </row>
    <row r="24" spans="2:8">
      <c r="B24" s="20"/>
      <c r="C24" s="21"/>
      <c r="D24" s="35"/>
      <c r="E24" s="43"/>
      <c r="F24" s="21"/>
      <c r="G24" s="21"/>
      <c r="H24" s="44"/>
    </row>
    <row r="25" spans="2:8">
      <c r="B25" s="20"/>
      <c r="C25" s="21"/>
      <c r="D25" s="35"/>
      <c r="E25" s="43"/>
      <c r="F25" s="21"/>
      <c r="G25" s="21"/>
      <c r="H25" s="44"/>
    </row>
    <row r="26" spans="2:8">
      <c r="B26" s="20"/>
      <c r="C26" s="21"/>
      <c r="D26" s="35"/>
      <c r="E26" s="43"/>
      <c r="F26" s="21"/>
      <c r="G26" s="21"/>
      <c r="H26" s="44"/>
    </row>
    <row r="27" spans="2:8">
      <c r="B27" s="20"/>
      <c r="C27" s="21"/>
      <c r="D27" s="35"/>
      <c r="E27" s="43"/>
      <c r="F27" s="21"/>
      <c r="G27" s="21"/>
      <c r="H27" s="44"/>
    </row>
    <row r="28" spans="2:8">
      <c r="B28" s="20"/>
      <c r="C28" s="21"/>
      <c r="D28" s="35"/>
      <c r="E28" s="43"/>
      <c r="F28" s="21"/>
      <c r="G28" s="21"/>
      <c r="H28" s="44"/>
    </row>
    <row r="29" spans="2:8" ht="13.5" thickBot="1">
      <c r="B29" s="20"/>
      <c r="C29" s="21"/>
      <c r="D29" s="35"/>
      <c r="E29" s="45"/>
      <c r="F29" s="46"/>
      <c r="G29" s="46"/>
      <c r="H29" s="47"/>
    </row>
  </sheetData>
  <sheetProtection password="CF1F" sheet="1" objects="1" scenarios="1" formatCells="0" formatColumns="0" formatRows="0" insertRows="0" deleteRows="0" autoFilter="0"/>
  <mergeCells count="1">
    <mergeCell ref="E3:H3"/>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codeName="shUsers">
    <pageSetUpPr fitToPage="1"/>
  </sheetPr>
  <dimension ref="A1:W200"/>
  <sheetViews>
    <sheetView zoomScaleNormal="100" workbookViewId="0">
      <pane xSplit="4" ySplit="1" topLeftCell="E154" activePane="bottomRight" state="frozen"/>
      <selection pane="topRight" activeCell="E1" sqref="E1"/>
      <selection pane="bottomLeft" activeCell="A2" sqref="A2"/>
      <selection pane="bottomRight" activeCell="A2" sqref="A2"/>
    </sheetView>
  </sheetViews>
  <sheetFormatPr baseColWidth="10" defaultColWidth="2.7109375" defaultRowHeight="12.75"/>
  <cols>
    <col min="1" max="1" width="17.5703125" style="109" customWidth="1"/>
    <col min="2" max="2" width="15.42578125" style="109" customWidth="1"/>
    <col min="3" max="3" width="16" style="110" bestFit="1" customWidth="1"/>
    <col min="4" max="4" width="13.28515625" style="111" bestFit="1" customWidth="1"/>
    <col min="5" max="5" width="22.5703125" style="99" customWidth="1"/>
    <col min="6" max="6" width="26.5703125" style="113" customWidth="1"/>
    <col min="7" max="7" width="25" style="109" customWidth="1"/>
    <col min="8" max="8" width="29.42578125" style="109" customWidth="1"/>
    <col min="9" max="9" width="24.140625" style="109" customWidth="1"/>
    <col min="10" max="10" width="25" style="109" customWidth="1"/>
    <col min="11" max="11" width="21" style="109" customWidth="1"/>
    <col min="12" max="12" width="15.85546875" style="109" customWidth="1"/>
    <col min="13" max="13" width="22.140625" style="113" customWidth="1"/>
    <col min="14" max="14" width="15.85546875" style="109" bestFit="1" customWidth="1"/>
    <col min="15" max="16" width="7.28515625" style="109" customWidth="1"/>
    <col min="17" max="17" width="7.7109375" style="113" customWidth="1"/>
    <col min="18" max="18" width="9.85546875" style="109" bestFit="1" customWidth="1"/>
    <col min="19" max="19" width="9.140625" style="114" bestFit="1" customWidth="1"/>
    <col min="20" max="20" width="11.85546875" style="119" bestFit="1" customWidth="1"/>
    <col min="21" max="21" width="21.28515625" style="120" customWidth="1"/>
    <col min="22" max="22" width="10" style="113" bestFit="1" customWidth="1"/>
    <col min="23" max="23" width="10" style="121" bestFit="1" customWidth="1"/>
    <col min="24" max="73" width="38.42578125" style="109" customWidth="1"/>
    <col min="74" max="16384" width="2.7109375" style="109"/>
  </cols>
  <sheetData>
    <row r="1" spans="1:23" s="108" customFormat="1">
      <c r="A1" s="100" t="s">
        <v>74</v>
      </c>
      <c r="B1" s="100" t="s">
        <v>2</v>
      </c>
      <c r="C1" s="100" t="s">
        <v>73</v>
      </c>
      <c r="D1" s="101" t="s">
        <v>66</v>
      </c>
      <c r="E1" s="102" t="s">
        <v>429</v>
      </c>
      <c r="F1" s="103" t="s">
        <v>428</v>
      </c>
      <c r="G1" s="103" t="s">
        <v>425</v>
      </c>
      <c r="H1" s="103" t="s">
        <v>424</v>
      </c>
      <c r="I1" s="103" t="s">
        <v>426</v>
      </c>
      <c r="J1" s="103" t="s">
        <v>427</v>
      </c>
      <c r="K1" s="104" t="s">
        <v>420</v>
      </c>
      <c r="L1" s="103" t="s">
        <v>422</v>
      </c>
      <c r="M1" s="104" t="s">
        <v>421</v>
      </c>
      <c r="N1" s="103" t="s">
        <v>423</v>
      </c>
      <c r="O1" s="104" t="s">
        <v>141</v>
      </c>
      <c r="P1" s="103" t="s">
        <v>431</v>
      </c>
      <c r="Q1" s="105" t="s">
        <v>140</v>
      </c>
      <c r="R1" s="105" t="s">
        <v>430</v>
      </c>
      <c r="S1" s="105" t="s">
        <v>183</v>
      </c>
      <c r="T1" s="106" t="s">
        <v>105</v>
      </c>
      <c r="U1" s="104" t="s">
        <v>4</v>
      </c>
      <c r="V1" s="107" t="s">
        <v>57</v>
      </c>
    </row>
    <row r="2" spans="1:23" s="103" customFormat="1">
      <c r="A2" s="109"/>
      <c r="B2" s="109"/>
      <c r="C2" s="110"/>
      <c r="D2" s="111"/>
      <c r="E2" s="112"/>
      <c r="F2" s="109"/>
      <c r="G2" s="109"/>
      <c r="H2" s="109"/>
      <c r="I2" s="109"/>
      <c r="J2" s="109"/>
      <c r="K2" s="113"/>
      <c r="L2" s="109"/>
      <c r="M2" s="113"/>
      <c r="N2" s="109"/>
      <c r="O2" s="113"/>
      <c r="P2" s="109"/>
      <c r="Q2" s="114"/>
      <c r="R2" s="114"/>
      <c r="S2" s="114"/>
      <c r="T2" s="115" t="str">
        <f t="shared" ref="T2:T33" si="0">IF(cBirthdate&lt;&gt;"",VLOOKUP(cBirthdate,rngAgeClasses,2,TRUE),"")</f>
        <v/>
      </c>
      <c r="U2" s="116" t="str">
        <f t="shared" ref="U2:U33" si="1">IF(ISBLANK(cName),"",IF(ISBLANK(cFirstname),"Vorname fehlt!",IF(ISBLANK(cBirthdate),"Geburtsdatum fehlt!",IF(ISBLANK(cGender),"Geschlecht fehlt!",IF(AND(cPartner&lt;&gt;"",ISBLANK(cPartnerName)),"Name für Partnerform fehlt!",IF(AND(cGroup&lt;&gt;"",ISBLANK(cGroupName)),"Name für Gruppenform fehlt!",COUNTA($E2:$S2)-COUNTA($L2,$N2)))))))</f>
        <v/>
      </c>
      <c r="V2" s="117" t="str">
        <f t="shared" ref="V2:V33" si="2">IF(AND(cName&lt;&gt;"",ISNUMBER(cNumForms)),VLOOKUP(cNumForms,rngCostTable,2,TRUE),"")</f>
        <v/>
      </c>
    </row>
    <row r="3" spans="1:23">
      <c r="E3" s="112"/>
      <c r="F3" s="109"/>
      <c r="K3" s="113"/>
      <c r="O3" s="113"/>
      <c r="Q3" s="114"/>
      <c r="R3" s="114"/>
      <c r="T3" s="115" t="str">
        <f t="shared" si="0"/>
        <v/>
      </c>
      <c r="U3" s="116" t="str">
        <f t="shared" si="1"/>
        <v/>
      </c>
      <c r="V3" s="117" t="str">
        <f t="shared" si="2"/>
        <v/>
      </c>
      <c r="W3" s="109"/>
    </row>
    <row r="4" spans="1:23">
      <c r="E4" s="112"/>
      <c r="F4" s="109"/>
      <c r="K4" s="113"/>
      <c r="O4" s="113"/>
      <c r="Q4" s="114"/>
      <c r="R4" s="114"/>
      <c r="T4" s="115" t="str">
        <f t="shared" si="0"/>
        <v/>
      </c>
      <c r="U4" s="116" t="str">
        <f t="shared" si="1"/>
        <v/>
      </c>
      <c r="V4" s="117" t="str">
        <f t="shared" si="2"/>
        <v/>
      </c>
      <c r="W4" s="109"/>
    </row>
    <row r="5" spans="1:23">
      <c r="E5" s="112"/>
      <c r="F5" s="109"/>
      <c r="K5" s="113"/>
      <c r="O5" s="113"/>
      <c r="Q5" s="114"/>
      <c r="R5" s="114"/>
      <c r="T5" s="115" t="str">
        <f t="shared" si="0"/>
        <v/>
      </c>
      <c r="U5" s="116" t="str">
        <f t="shared" si="1"/>
        <v/>
      </c>
      <c r="V5" s="117" t="str">
        <f t="shared" si="2"/>
        <v/>
      </c>
      <c r="W5" s="109"/>
    </row>
    <row r="6" spans="1:23">
      <c r="E6" s="112"/>
      <c r="F6" s="109"/>
      <c r="K6" s="113"/>
      <c r="O6" s="113"/>
      <c r="Q6" s="114"/>
      <c r="R6" s="114"/>
      <c r="T6" s="115" t="str">
        <f t="shared" si="0"/>
        <v/>
      </c>
      <c r="U6" s="116" t="str">
        <f t="shared" si="1"/>
        <v/>
      </c>
      <c r="V6" s="117" t="str">
        <f t="shared" si="2"/>
        <v/>
      </c>
      <c r="W6" s="109"/>
    </row>
    <row r="7" spans="1:23" s="118" customFormat="1">
      <c r="A7" s="109"/>
      <c r="B7" s="109"/>
      <c r="C7" s="110"/>
      <c r="D7" s="111"/>
      <c r="E7" s="112"/>
      <c r="F7" s="109"/>
      <c r="G7" s="109"/>
      <c r="H7" s="109"/>
      <c r="I7" s="109"/>
      <c r="J7" s="109"/>
      <c r="K7" s="113"/>
      <c r="L7" s="109"/>
      <c r="M7" s="113"/>
      <c r="N7" s="109"/>
      <c r="O7" s="113"/>
      <c r="P7" s="109"/>
      <c r="Q7" s="114"/>
      <c r="R7" s="114"/>
      <c r="S7" s="114"/>
      <c r="T7" s="115" t="str">
        <f t="shared" si="0"/>
        <v/>
      </c>
      <c r="U7" s="116" t="str">
        <f t="shared" si="1"/>
        <v/>
      </c>
      <c r="V7" s="117" t="str">
        <f t="shared" si="2"/>
        <v/>
      </c>
    </row>
    <row r="8" spans="1:23" s="118" customFormat="1">
      <c r="A8" s="109"/>
      <c r="B8" s="109"/>
      <c r="C8" s="110"/>
      <c r="D8" s="111"/>
      <c r="E8" s="112"/>
      <c r="F8" s="109"/>
      <c r="G8" s="109"/>
      <c r="H8" s="109"/>
      <c r="I8" s="109"/>
      <c r="J8" s="109"/>
      <c r="K8" s="113"/>
      <c r="L8" s="109"/>
      <c r="M8" s="113"/>
      <c r="N8" s="109"/>
      <c r="O8" s="113"/>
      <c r="P8" s="109"/>
      <c r="Q8" s="114"/>
      <c r="R8" s="114"/>
      <c r="S8" s="114"/>
      <c r="T8" s="115" t="str">
        <f t="shared" si="0"/>
        <v/>
      </c>
      <c r="U8" s="116" t="str">
        <f t="shared" si="1"/>
        <v/>
      </c>
      <c r="V8" s="117" t="str">
        <f t="shared" si="2"/>
        <v/>
      </c>
    </row>
    <row r="9" spans="1:23" s="118" customFormat="1">
      <c r="A9" s="109"/>
      <c r="B9" s="109"/>
      <c r="C9" s="110"/>
      <c r="D9" s="111"/>
      <c r="E9" s="112"/>
      <c r="F9" s="109"/>
      <c r="G9" s="109"/>
      <c r="H9" s="109"/>
      <c r="I9" s="109"/>
      <c r="J9" s="109"/>
      <c r="K9" s="113"/>
      <c r="L9" s="109"/>
      <c r="M9" s="113"/>
      <c r="N9" s="109"/>
      <c r="O9" s="113"/>
      <c r="P9" s="109"/>
      <c r="Q9" s="114"/>
      <c r="R9" s="114"/>
      <c r="S9" s="114"/>
      <c r="T9" s="115" t="str">
        <f t="shared" si="0"/>
        <v/>
      </c>
      <c r="U9" s="116" t="str">
        <f t="shared" si="1"/>
        <v/>
      </c>
      <c r="V9" s="117" t="str">
        <f t="shared" si="2"/>
        <v/>
      </c>
    </row>
    <row r="10" spans="1:23" s="118" customFormat="1">
      <c r="A10" s="109"/>
      <c r="B10" s="109"/>
      <c r="C10" s="110"/>
      <c r="D10" s="111"/>
      <c r="E10" s="112"/>
      <c r="F10" s="109"/>
      <c r="G10" s="109"/>
      <c r="H10" s="109"/>
      <c r="I10" s="109"/>
      <c r="J10" s="109"/>
      <c r="K10" s="113"/>
      <c r="L10" s="109"/>
      <c r="M10" s="113"/>
      <c r="N10" s="109"/>
      <c r="O10" s="113"/>
      <c r="P10" s="109"/>
      <c r="Q10" s="114"/>
      <c r="R10" s="114"/>
      <c r="S10" s="114"/>
      <c r="T10" s="115" t="str">
        <f t="shared" si="0"/>
        <v/>
      </c>
      <c r="U10" s="116" t="str">
        <f t="shared" si="1"/>
        <v/>
      </c>
      <c r="V10" s="117" t="str">
        <f t="shared" si="2"/>
        <v/>
      </c>
    </row>
    <row r="11" spans="1:23" s="118" customFormat="1">
      <c r="A11" s="109"/>
      <c r="B11" s="109"/>
      <c r="C11" s="110"/>
      <c r="D11" s="111"/>
      <c r="E11" s="112"/>
      <c r="F11" s="109"/>
      <c r="G11" s="109"/>
      <c r="H11" s="109"/>
      <c r="I11" s="109"/>
      <c r="J11" s="109"/>
      <c r="K11" s="113"/>
      <c r="L11" s="109"/>
      <c r="M11" s="113"/>
      <c r="N11" s="109"/>
      <c r="O11" s="113"/>
      <c r="P11" s="109"/>
      <c r="Q11" s="114"/>
      <c r="R11" s="114"/>
      <c r="S11" s="114"/>
      <c r="T11" s="115" t="str">
        <f t="shared" si="0"/>
        <v/>
      </c>
      <c r="U11" s="116" t="str">
        <f t="shared" si="1"/>
        <v/>
      </c>
      <c r="V11" s="117" t="str">
        <f t="shared" si="2"/>
        <v/>
      </c>
    </row>
    <row r="12" spans="1:23" s="118" customFormat="1">
      <c r="A12" s="109"/>
      <c r="B12" s="109"/>
      <c r="C12" s="110"/>
      <c r="D12" s="111"/>
      <c r="E12" s="112"/>
      <c r="F12" s="109"/>
      <c r="G12" s="109"/>
      <c r="H12" s="109"/>
      <c r="I12" s="109"/>
      <c r="J12" s="109"/>
      <c r="K12" s="113"/>
      <c r="L12" s="109"/>
      <c r="M12" s="113"/>
      <c r="N12" s="109"/>
      <c r="O12" s="113"/>
      <c r="P12" s="109"/>
      <c r="Q12" s="114"/>
      <c r="R12" s="114"/>
      <c r="S12" s="114"/>
      <c r="T12" s="115" t="str">
        <f t="shared" si="0"/>
        <v/>
      </c>
      <c r="U12" s="116" t="str">
        <f t="shared" si="1"/>
        <v/>
      </c>
      <c r="V12" s="117" t="str">
        <f t="shared" si="2"/>
        <v/>
      </c>
    </row>
    <row r="13" spans="1:23" s="118" customFormat="1">
      <c r="A13" s="109"/>
      <c r="B13" s="109"/>
      <c r="C13" s="110"/>
      <c r="D13" s="111"/>
      <c r="E13" s="112"/>
      <c r="F13" s="109"/>
      <c r="G13" s="109"/>
      <c r="H13" s="109"/>
      <c r="I13" s="109"/>
      <c r="J13" s="109"/>
      <c r="K13" s="113"/>
      <c r="L13" s="109"/>
      <c r="M13" s="113"/>
      <c r="N13" s="109"/>
      <c r="O13" s="113"/>
      <c r="P13" s="109"/>
      <c r="Q13" s="114"/>
      <c r="R13" s="114"/>
      <c r="S13" s="114"/>
      <c r="T13" s="115" t="str">
        <f t="shared" si="0"/>
        <v/>
      </c>
      <c r="U13" s="116" t="str">
        <f t="shared" si="1"/>
        <v/>
      </c>
      <c r="V13" s="117" t="str">
        <f t="shared" si="2"/>
        <v/>
      </c>
    </row>
    <row r="14" spans="1:23" s="118" customFormat="1">
      <c r="A14" s="109"/>
      <c r="B14" s="109"/>
      <c r="C14" s="110"/>
      <c r="D14" s="111"/>
      <c r="E14" s="112"/>
      <c r="F14" s="109"/>
      <c r="G14" s="109"/>
      <c r="H14" s="109"/>
      <c r="I14" s="109"/>
      <c r="J14" s="109"/>
      <c r="K14" s="113"/>
      <c r="L14" s="109"/>
      <c r="M14" s="113"/>
      <c r="N14" s="109"/>
      <c r="O14" s="113"/>
      <c r="P14" s="109"/>
      <c r="Q14" s="114"/>
      <c r="R14" s="114"/>
      <c r="S14" s="114"/>
      <c r="T14" s="115" t="str">
        <f t="shared" si="0"/>
        <v/>
      </c>
      <c r="U14" s="116" t="str">
        <f t="shared" si="1"/>
        <v/>
      </c>
      <c r="V14" s="117" t="str">
        <f t="shared" si="2"/>
        <v/>
      </c>
    </row>
    <row r="15" spans="1:23" s="118" customFormat="1">
      <c r="A15" s="109"/>
      <c r="B15" s="109"/>
      <c r="C15" s="110"/>
      <c r="D15" s="111"/>
      <c r="E15" s="112"/>
      <c r="F15" s="109"/>
      <c r="G15" s="109"/>
      <c r="H15" s="109"/>
      <c r="I15" s="109"/>
      <c r="J15" s="109"/>
      <c r="K15" s="113"/>
      <c r="L15" s="109"/>
      <c r="M15" s="113"/>
      <c r="N15" s="109"/>
      <c r="O15" s="113"/>
      <c r="P15" s="109"/>
      <c r="Q15" s="114"/>
      <c r="R15" s="114"/>
      <c r="S15" s="114"/>
      <c r="T15" s="115" t="str">
        <f t="shared" si="0"/>
        <v/>
      </c>
      <c r="U15" s="116" t="str">
        <f t="shared" si="1"/>
        <v/>
      </c>
      <c r="V15" s="117" t="str">
        <f t="shared" si="2"/>
        <v/>
      </c>
    </row>
    <row r="16" spans="1:23" s="118" customFormat="1">
      <c r="A16" s="109"/>
      <c r="B16" s="109"/>
      <c r="C16" s="110"/>
      <c r="D16" s="111"/>
      <c r="E16" s="112"/>
      <c r="F16" s="109"/>
      <c r="G16" s="109"/>
      <c r="H16" s="109"/>
      <c r="I16" s="109"/>
      <c r="J16" s="109"/>
      <c r="K16" s="113"/>
      <c r="L16" s="109"/>
      <c r="M16" s="113"/>
      <c r="N16" s="109"/>
      <c r="O16" s="113"/>
      <c r="P16" s="109"/>
      <c r="Q16" s="114"/>
      <c r="R16" s="114"/>
      <c r="S16" s="114"/>
      <c r="T16" s="115" t="str">
        <f t="shared" si="0"/>
        <v/>
      </c>
      <c r="U16" s="116" t="str">
        <f t="shared" si="1"/>
        <v/>
      </c>
      <c r="V16" s="117" t="str">
        <f t="shared" si="2"/>
        <v/>
      </c>
    </row>
    <row r="17" spans="1:22" s="118" customFormat="1">
      <c r="A17" s="109"/>
      <c r="B17" s="109"/>
      <c r="C17" s="110"/>
      <c r="D17" s="111"/>
      <c r="E17" s="112"/>
      <c r="F17" s="109"/>
      <c r="G17" s="109"/>
      <c r="H17" s="109"/>
      <c r="I17" s="109"/>
      <c r="J17" s="109"/>
      <c r="K17" s="113"/>
      <c r="L17" s="109"/>
      <c r="M17" s="113"/>
      <c r="N17" s="109"/>
      <c r="O17" s="113"/>
      <c r="P17" s="109"/>
      <c r="Q17" s="114"/>
      <c r="R17" s="114"/>
      <c r="S17" s="114"/>
      <c r="T17" s="115" t="str">
        <f t="shared" si="0"/>
        <v/>
      </c>
      <c r="U17" s="116" t="str">
        <f t="shared" si="1"/>
        <v/>
      </c>
      <c r="V17" s="117" t="str">
        <f t="shared" si="2"/>
        <v/>
      </c>
    </row>
    <row r="18" spans="1:22" s="118" customFormat="1">
      <c r="A18" s="109"/>
      <c r="B18" s="109"/>
      <c r="C18" s="110"/>
      <c r="D18" s="111"/>
      <c r="E18" s="112"/>
      <c r="F18" s="109"/>
      <c r="G18" s="109"/>
      <c r="H18" s="109"/>
      <c r="I18" s="109"/>
      <c r="J18" s="109"/>
      <c r="K18" s="113"/>
      <c r="L18" s="109"/>
      <c r="M18" s="113"/>
      <c r="N18" s="109"/>
      <c r="O18" s="113"/>
      <c r="P18" s="109"/>
      <c r="Q18" s="114"/>
      <c r="R18" s="114"/>
      <c r="S18" s="114"/>
      <c r="T18" s="115" t="str">
        <f t="shared" si="0"/>
        <v/>
      </c>
      <c r="U18" s="116" t="str">
        <f t="shared" si="1"/>
        <v/>
      </c>
      <c r="V18" s="117" t="str">
        <f t="shared" si="2"/>
        <v/>
      </c>
    </row>
    <row r="19" spans="1:22" s="118" customFormat="1">
      <c r="A19" s="109"/>
      <c r="B19" s="109"/>
      <c r="C19" s="110"/>
      <c r="D19" s="111"/>
      <c r="E19" s="112"/>
      <c r="F19" s="109"/>
      <c r="G19" s="109"/>
      <c r="H19" s="109"/>
      <c r="I19" s="109"/>
      <c r="J19" s="109"/>
      <c r="K19" s="113"/>
      <c r="L19" s="109"/>
      <c r="M19" s="113"/>
      <c r="N19" s="109"/>
      <c r="O19" s="113"/>
      <c r="P19" s="109"/>
      <c r="Q19" s="114"/>
      <c r="R19" s="114"/>
      <c r="S19" s="114"/>
      <c r="T19" s="115" t="str">
        <f t="shared" si="0"/>
        <v/>
      </c>
      <c r="U19" s="116" t="str">
        <f t="shared" si="1"/>
        <v/>
      </c>
      <c r="V19" s="117" t="str">
        <f t="shared" si="2"/>
        <v/>
      </c>
    </row>
    <row r="20" spans="1:22" s="118" customFormat="1">
      <c r="A20" s="109"/>
      <c r="B20" s="109"/>
      <c r="C20" s="110"/>
      <c r="D20" s="111"/>
      <c r="E20" s="112"/>
      <c r="F20" s="109"/>
      <c r="G20" s="109"/>
      <c r="H20" s="109"/>
      <c r="I20" s="109"/>
      <c r="J20" s="109"/>
      <c r="K20" s="113"/>
      <c r="L20" s="109"/>
      <c r="M20" s="113"/>
      <c r="N20" s="109"/>
      <c r="O20" s="113"/>
      <c r="P20" s="109"/>
      <c r="Q20" s="114"/>
      <c r="R20" s="114"/>
      <c r="S20" s="114"/>
      <c r="T20" s="115" t="str">
        <f t="shared" si="0"/>
        <v/>
      </c>
      <c r="U20" s="116" t="str">
        <f t="shared" si="1"/>
        <v/>
      </c>
      <c r="V20" s="117" t="str">
        <f t="shared" si="2"/>
        <v/>
      </c>
    </row>
    <row r="21" spans="1:22" s="118" customFormat="1">
      <c r="A21" s="109"/>
      <c r="B21" s="109"/>
      <c r="C21" s="110"/>
      <c r="D21" s="111"/>
      <c r="E21" s="112"/>
      <c r="F21" s="109"/>
      <c r="G21" s="109"/>
      <c r="H21" s="109"/>
      <c r="I21" s="109"/>
      <c r="J21" s="109"/>
      <c r="K21" s="113"/>
      <c r="L21" s="109"/>
      <c r="M21" s="113"/>
      <c r="N21" s="109"/>
      <c r="O21" s="113"/>
      <c r="P21" s="109"/>
      <c r="Q21" s="114"/>
      <c r="R21" s="114"/>
      <c r="S21" s="114"/>
      <c r="T21" s="115" t="str">
        <f t="shared" si="0"/>
        <v/>
      </c>
      <c r="U21" s="116" t="str">
        <f t="shared" si="1"/>
        <v/>
      </c>
      <c r="V21" s="117" t="str">
        <f t="shared" si="2"/>
        <v/>
      </c>
    </row>
    <row r="22" spans="1:22" s="118" customFormat="1">
      <c r="A22" s="109"/>
      <c r="B22" s="109"/>
      <c r="C22" s="110"/>
      <c r="D22" s="111"/>
      <c r="E22" s="112"/>
      <c r="F22" s="109"/>
      <c r="G22" s="109"/>
      <c r="H22" s="109"/>
      <c r="I22" s="109"/>
      <c r="J22" s="109"/>
      <c r="K22" s="113"/>
      <c r="L22" s="109"/>
      <c r="M22" s="113"/>
      <c r="N22" s="109"/>
      <c r="O22" s="113"/>
      <c r="P22" s="109"/>
      <c r="Q22" s="114"/>
      <c r="R22" s="114"/>
      <c r="S22" s="114"/>
      <c r="T22" s="115" t="str">
        <f t="shared" si="0"/>
        <v/>
      </c>
      <c r="U22" s="116" t="str">
        <f t="shared" si="1"/>
        <v/>
      </c>
      <c r="V22" s="117" t="str">
        <f t="shared" si="2"/>
        <v/>
      </c>
    </row>
    <row r="23" spans="1:22" s="118" customFormat="1">
      <c r="A23" s="109"/>
      <c r="B23" s="109"/>
      <c r="C23" s="110"/>
      <c r="D23" s="111"/>
      <c r="E23" s="112"/>
      <c r="F23" s="109"/>
      <c r="G23" s="109"/>
      <c r="H23" s="109"/>
      <c r="I23" s="109"/>
      <c r="J23" s="109"/>
      <c r="K23" s="113"/>
      <c r="L23" s="109"/>
      <c r="M23" s="113"/>
      <c r="N23" s="109"/>
      <c r="O23" s="113"/>
      <c r="P23" s="109"/>
      <c r="Q23" s="114"/>
      <c r="R23" s="114"/>
      <c r="S23" s="114"/>
      <c r="T23" s="115" t="str">
        <f t="shared" si="0"/>
        <v/>
      </c>
      <c r="U23" s="116" t="str">
        <f t="shared" si="1"/>
        <v/>
      </c>
      <c r="V23" s="117" t="str">
        <f t="shared" si="2"/>
        <v/>
      </c>
    </row>
    <row r="24" spans="1:22" s="118" customFormat="1">
      <c r="A24" s="109"/>
      <c r="B24" s="109"/>
      <c r="C24" s="110"/>
      <c r="D24" s="111"/>
      <c r="E24" s="112"/>
      <c r="F24" s="109"/>
      <c r="G24" s="109"/>
      <c r="H24" s="109"/>
      <c r="I24" s="109"/>
      <c r="J24" s="109"/>
      <c r="K24" s="113"/>
      <c r="L24" s="109"/>
      <c r="M24" s="113"/>
      <c r="N24" s="109"/>
      <c r="O24" s="113"/>
      <c r="P24" s="109"/>
      <c r="Q24" s="114"/>
      <c r="R24" s="114"/>
      <c r="S24" s="114"/>
      <c r="T24" s="115" t="str">
        <f t="shared" si="0"/>
        <v/>
      </c>
      <c r="U24" s="116" t="str">
        <f t="shared" si="1"/>
        <v/>
      </c>
      <c r="V24" s="117" t="str">
        <f t="shared" si="2"/>
        <v/>
      </c>
    </row>
    <row r="25" spans="1:22" s="118" customFormat="1">
      <c r="A25" s="109"/>
      <c r="B25" s="109"/>
      <c r="C25" s="110"/>
      <c r="D25" s="111"/>
      <c r="E25" s="112"/>
      <c r="F25" s="109"/>
      <c r="G25" s="109"/>
      <c r="H25" s="109"/>
      <c r="I25" s="109"/>
      <c r="J25" s="109"/>
      <c r="K25" s="113"/>
      <c r="L25" s="109"/>
      <c r="M25" s="113"/>
      <c r="N25" s="109"/>
      <c r="O25" s="113"/>
      <c r="P25" s="109"/>
      <c r="Q25" s="114"/>
      <c r="R25" s="114"/>
      <c r="S25" s="114"/>
      <c r="T25" s="115" t="str">
        <f t="shared" si="0"/>
        <v/>
      </c>
      <c r="U25" s="116" t="str">
        <f t="shared" si="1"/>
        <v/>
      </c>
      <c r="V25" s="117" t="str">
        <f t="shared" si="2"/>
        <v/>
      </c>
    </row>
    <row r="26" spans="1:22" s="118" customFormat="1">
      <c r="A26" s="109"/>
      <c r="B26" s="109"/>
      <c r="C26" s="110"/>
      <c r="D26" s="111"/>
      <c r="E26" s="112"/>
      <c r="F26" s="109"/>
      <c r="G26" s="109"/>
      <c r="H26" s="109"/>
      <c r="I26" s="109"/>
      <c r="J26" s="109"/>
      <c r="K26" s="113"/>
      <c r="L26" s="109"/>
      <c r="M26" s="113"/>
      <c r="N26" s="109"/>
      <c r="O26" s="113"/>
      <c r="P26" s="109"/>
      <c r="Q26" s="114"/>
      <c r="R26" s="114"/>
      <c r="S26" s="114"/>
      <c r="T26" s="115" t="str">
        <f t="shared" si="0"/>
        <v/>
      </c>
      <c r="U26" s="116" t="str">
        <f t="shared" si="1"/>
        <v/>
      </c>
      <c r="V26" s="117" t="str">
        <f t="shared" si="2"/>
        <v/>
      </c>
    </row>
    <row r="27" spans="1:22" s="118" customFormat="1">
      <c r="A27" s="109"/>
      <c r="B27" s="109"/>
      <c r="C27" s="110"/>
      <c r="D27" s="111"/>
      <c r="E27" s="112"/>
      <c r="F27" s="109"/>
      <c r="G27" s="109"/>
      <c r="H27" s="109"/>
      <c r="I27" s="109"/>
      <c r="J27" s="109"/>
      <c r="K27" s="113"/>
      <c r="L27" s="109"/>
      <c r="M27" s="113"/>
      <c r="N27" s="109"/>
      <c r="O27" s="113"/>
      <c r="P27" s="109"/>
      <c r="Q27" s="114"/>
      <c r="R27" s="114"/>
      <c r="S27" s="114"/>
      <c r="T27" s="115" t="str">
        <f t="shared" si="0"/>
        <v/>
      </c>
      <c r="U27" s="116" t="str">
        <f t="shared" si="1"/>
        <v/>
      </c>
      <c r="V27" s="117" t="str">
        <f t="shared" si="2"/>
        <v/>
      </c>
    </row>
    <row r="28" spans="1:22" s="118" customFormat="1">
      <c r="A28" s="109"/>
      <c r="B28" s="109"/>
      <c r="C28" s="110"/>
      <c r="D28" s="111"/>
      <c r="E28" s="112"/>
      <c r="F28" s="109"/>
      <c r="G28" s="109"/>
      <c r="H28" s="109"/>
      <c r="I28" s="109"/>
      <c r="J28" s="109"/>
      <c r="K28" s="113"/>
      <c r="L28" s="109"/>
      <c r="M28" s="113"/>
      <c r="N28" s="109"/>
      <c r="O28" s="113"/>
      <c r="P28" s="109"/>
      <c r="Q28" s="114"/>
      <c r="R28" s="114"/>
      <c r="S28" s="114"/>
      <c r="T28" s="115" t="str">
        <f t="shared" si="0"/>
        <v/>
      </c>
      <c r="U28" s="116" t="str">
        <f t="shared" si="1"/>
        <v/>
      </c>
      <c r="V28" s="117" t="str">
        <f t="shared" si="2"/>
        <v/>
      </c>
    </row>
    <row r="29" spans="1:22" s="118" customFormat="1">
      <c r="A29" s="109"/>
      <c r="B29" s="109"/>
      <c r="C29" s="110"/>
      <c r="D29" s="111"/>
      <c r="E29" s="112"/>
      <c r="F29" s="109"/>
      <c r="G29" s="109"/>
      <c r="H29" s="109"/>
      <c r="I29" s="109"/>
      <c r="J29" s="109"/>
      <c r="K29" s="113"/>
      <c r="L29" s="109"/>
      <c r="M29" s="113"/>
      <c r="N29" s="109"/>
      <c r="O29" s="113"/>
      <c r="P29" s="109"/>
      <c r="Q29" s="114"/>
      <c r="R29" s="114"/>
      <c r="S29" s="114"/>
      <c r="T29" s="115" t="str">
        <f t="shared" si="0"/>
        <v/>
      </c>
      <c r="U29" s="116" t="str">
        <f t="shared" si="1"/>
        <v/>
      </c>
      <c r="V29" s="117" t="str">
        <f t="shared" si="2"/>
        <v/>
      </c>
    </row>
    <row r="30" spans="1:22" s="118" customFormat="1">
      <c r="A30" s="109"/>
      <c r="B30" s="109"/>
      <c r="C30" s="110"/>
      <c r="D30" s="111"/>
      <c r="E30" s="112"/>
      <c r="F30" s="109"/>
      <c r="G30" s="109"/>
      <c r="H30" s="109"/>
      <c r="I30" s="109"/>
      <c r="J30" s="109"/>
      <c r="K30" s="113"/>
      <c r="L30" s="109"/>
      <c r="M30" s="113"/>
      <c r="N30" s="109"/>
      <c r="O30" s="113"/>
      <c r="P30" s="109"/>
      <c r="Q30" s="114"/>
      <c r="R30" s="114"/>
      <c r="S30" s="114"/>
      <c r="T30" s="115" t="str">
        <f t="shared" si="0"/>
        <v/>
      </c>
      <c r="U30" s="116" t="str">
        <f t="shared" si="1"/>
        <v/>
      </c>
      <c r="V30" s="117" t="str">
        <f t="shared" si="2"/>
        <v/>
      </c>
    </row>
    <row r="31" spans="1:22" s="118" customFormat="1">
      <c r="A31" s="109"/>
      <c r="B31" s="109"/>
      <c r="C31" s="110"/>
      <c r="D31" s="111"/>
      <c r="E31" s="112"/>
      <c r="F31" s="109"/>
      <c r="G31" s="109"/>
      <c r="H31" s="109"/>
      <c r="I31" s="109"/>
      <c r="J31" s="109"/>
      <c r="K31" s="113"/>
      <c r="L31" s="109"/>
      <c r="M31" s="113"/>
      <c r="N31" s="109"/>
      <c r="O31" s="113"/>
      <c r="P31" s="109"/>
      <c r="Q31" s="114"/>
      <c r="R31" s="114"/>
      <c r="S31" s="114"/>
      <c r="T31" s="115" t="str">
        <f t="shared" si="0"/>
        <v/>
      </c>
      <c r="U31" s="116" t="str">
        <f t="shared" si="1"/>
        <v/>
      </c>
      <c r="V31" s="117" t="str">
        <f t="shared" si="2"/>
        <v/>
      </c>
    </row>
    <row r="32" spans="1:22" s="118" customFormat="1">
      <c r="A32" s="109"/>
      <c r="B32" s="109"/>
      <c r="C32" s="110"/>
      <c r="D32" s="111"/>
      <c r="E32" s="112"/>
      <c r="F32" s="109"/>
      <c r="G32" s="109"/>
      <c r="H32" s="109"/>
      <c r="I32" s="109"/>
      <c r="J32" s="109"/>
      <c r="K32" s="113"/>
      <c r="L32" s="109"/>
      <c r="M32" s="113"/>
      <c r="N32" s="109"/>
      <c r="O32" s="113"/>
      <c r="P32" s="109"/>
      <c r="Q32" s="114"/>
      <c r="R32" s="114"/>
      <c r="S32" s="114"/>
      <c r="T32" s="115" t="str">
        <f t="shared" si="0"/>
        <v/>
      </c>
      <c r="U32" s="116" t="str">
        <f t="shared" si="1"/>
        <v/>
      </c>
      <c r="V32" s="117" t="str">
        <f t="shared" si="2"/>
        <v/>
      </c>
    </row>
    <row r="33" spans="1:22" s="118" customFormat="1">
      <c r="A33" s="109"/>
      <c r="B33" s="109"/>
      <c r="C33" s="110"/>
      <c r="D33" s="111"/>
      <c r="E33" s="112"/>
      <c r="F33" s="109"/>
      <c r="G33" s="109"/>
      <c r="H33" s="109"/>
      <c r="I33" s="109"/>
      <c r="J33" s="109"/>
      <c r="K33" s="113"/>
      <c r="L33" s="109"/>
      <c r="M33" s="113"/>
      <c r="N33" s="109"/>
      <c r="O33" s="113"/>
      <c r="P33" s="109"/>
      <c r="Q33" s="114"/>
      <c r="R33" s="114"/>
      <c r="S33" s="114"/>
      <c r="T33" s="115" t="str">
        <f t="shared" si="0"/>
        <v/>
      </c>
      <c r="U33" s="116" t="str">
        <f t="shared" si="1"/>
        <v/>
      </c>
      <c r="V33" s="117" t="str">
        <f t="shared" si="2"/>
        <v/>
      </c>
    </row>
    <row r="34" spans="1:22" s="118" customFormat="1">
      <c r="A34" s="109"/>
      <c r="B34" s="109"/>
      <c r="C34" s="110"/>
      <c r="D34" s="111"/>
      <c r="E34" s="112"/>
      <c r="F34" s="109"/>
      <c r="G34" s="109"/>
      <c r="H34" s="109"/>
      <c r="I34" s="109"/>
      <c r="J34" s="109"/>
      <c r="K34" s="113"/>
      <c r="L34" s="109"/>
      <c r="M34" s="113"/>
      <c r="N34" s="109"/>
      <c r="O34" s="113"/>
      <c r="P34" s="109"/>
      <c r="Q34" s="114"/>
      <c r="R34" s="114"/>
      <c r="S34" s="114"/>
      <c r="T34" s="115" t="str">
        <f t="shared" ref="T34:T65" si="3">IF(cBirthdate&lt;&gt;"",VLOOKUP(cBirthdate,rngAgeClasses,2,TRUE),"")</f>
        <v/>
      </c>
      <c r="U34" s="116" t="str">
        <f t="shared" ref="U34:U65" si="4">IF(ISBLANK(cName),"",IF(ISBLANK(cFirstname),"Vorname fehlt!",IF(ISBLANK(cBirthdate),"Geburtsdatum fehlt!",IF(ISBLANK(cGender),"Geschlecht fehlt!",IF(AND(cPartner&lt;&gt;"",ISBLANK(cPartnerName)),"Name für Partnerform fehlt!",IF(AND(cGroup&lt;&gt;"",ISBLANK(cGroupName)),"Name für Gruppenform fehlt!",COUNTA($E34:$S34)-COUNTA($L34,$N34)))))))</f>
        <v/>
      </c>
      <c r="V34" s="117" t="str">
        <f t="shared" ref="V34:V65" si="5">IF(AND(cName&lt;&gt;"",ISNUMBER(cNumForms)),VLOOKUP(cNumForms,rngCostTable,2,TRUE),"")</f>
        <v/>
      </c>
    </row>
    <row r="35" spans="1:22" s="118" customFormat="1">
      <c r="A35" s="109"/>
      <c r="B35" s="109"/>
      <c r="C35" s="110"/>
      <c r="D35" s="111"/>
      <c r="E35" s="112"/>
      <c r="F35" s="109"/>
      <c r="G35" s="109"/>
      <c r="H35" s="109"/>
      <c r="I35" s="109"/>
      <c r="J35" s="109"/>
      <c r="K35" s="113"/>
      <c r="L35" s="109"/>
      <c r="M35" s="113"/>
      <c r="N35" s="109"/>
      <c r="O35" s="113"/>
      <c r="P35" s="109"/>
      <c r="Q35" s="114"/>
      <c r="R35" s="114"/>
      <c r="S35" s="114"/>
      <c r="T35" s="115" t="str">
        <f t="shared" si="3"/>
        <v/>
      </c>
      <c r="U35" s="116" t="str">
        <f t="shared" si="4"/>
        <v/>
      </c>
      <c r="V35" s="117" t="str">
        <f t="shared" si="5"/>
        <v/>
      </c>
    </row>
    <row r="36" spans="1:22" s="118" customFormat="1">
      <c r="A36" s="109"/>
      <c r="B36" s="109"/>
      <c r="C36" s="110"/>
      <c r="D36" s="111"/>
      <c r="E36" s="112"/>
      <c r="F36" s="109"/>
      <c r="G36" s="109"/>
      <c r="H36" s="109"/>
      <c r="I36" s="109"/>
      <c r="J36" s="109"/>
      <c r="K36" s="113"/>
      <c r="L36" s="109"/>
      <c r="M36" s="113"/>
      <c r="N36" s="109"/>
      <c r="O36" s="113"/>
      <c r="P36" s="109"/>
      <c r="Q36" s="114"/>
      <c r="R36" s="114"/>
      <c r="S36" s="114"/>
      <c r="T36" s="115" t="str">
        <f t="shared" si="3"/>
        <v/>
      </c>
      <c r="U36" s="116" t="str">
        <f t="shared" si="4"/>
        <v/>
      </c>
      <c r="V36" s="117" t="str">
        <f t="shared" si="5"/>
        <v/>
      </c>
    </row>
    <row r="37" spans="1:22" s="118" customFormat="1">
      <c r="A37" s="109"/>
      <c r="B37" s="109"/>
      <c r="C37" s="110"/>
      <c r="D37" s="111"/>
      <c r="E37" s="112"/>
      <c r="F37" s="109"/>
      <c r="G37" s="109"/>
      <c r="H37" s="109"/>
      <c r="I37" s="109"/>
      <c r="J37" s="109"/>
      <c r="K37" s="113"/>
      <c r="L37" s="109"/>
      <c r="M37" s="113"/>
      <c r="N37" s="109"/>
      <c r="O37" s="113"/>
      <c r="P37" s="109"/>
      <c r="Q37" s="114"/>
      <c r="R37" s="114"/>
      <c r="S37" s="114"/>
      <c r="T37" s="115" t="str">
        <f t="shared" si="3"/>
        <v/>
      </c>
      <c r="U37" s="116" t="str">
        <f t="shared" si="4"/>
        <v/>
      </c>
      <c r="V37" s="117" t="str">
        <f t="shared" si="5"/>
        <v/>
      </c>
    </row>
    <row r="38" spans="1:22" s="118" customFormat="1">
      <c r="A38" s="109"/>
      <c r="B38" s="109"/>
      <c r="C38" s="110"/>
      <c r="D38" s="111"/>
      <c r="E38" s="112"/>
      <c r="F38" s="109"/>
      <c r="G38" s="109"/>
      <c r="H38" s="109"/>
      <c r="I38" s="109"/>
      <c r="J38" s="109"/>
      <c r="K38" s="113"/>
      <c r="L38" s="109"/>
      <c r="M38" s="113"/>
      <c r="N38" s="109"/>
      <c r="O38" s="113"/>
      <c r="P38" s="109"/>
      <c r="Q38" s="114"/>
      <c r="R38" s="114"/>
      <c r="S38" s="114"/>
      <c r="T38" s="115" t="str">
        <f t="shared" si="3"/>
        <v/>
      </c>
      <c r="U38" s="116" t="str">
        <f t="shared" si="4"/>
        <v/>
      </c>
      <c r="V38" s="117" t="str">
        <f t="shared" si="5"/>
        <v/>
      </c>
    </row>
    <row r="39" spans="1:22" s="118" customFormat="1">
      <c r="A39" s="109"/>
      <c r="B39" s="109"/>
      <c r="C39" s="110"/>
      <c r="D39" s="111"/>
      <c r="E39" s="112"/>
      <c r="F39" s="109"/>
      <c r="G39" s="109"/>
      <c r="H39" s="109"/>
      <c r="I39" s="109"/>
      <c r="J39" s="109"/>
      <c r="K39" s="113"/>
      <c r="L39" s="109"/>
      <c r="M39" s="113"/>
      <c r="N39" s="109"/>
      <c r="O39" s="113"/>
      <c r="P39" s="109"/>
      <c r="Q39" s="114"/>
      <c r="R39" s="114"/>
      <c r="S39" s="114"/>
      <c r="T39" s="115" t="str">
        <f t="shared" si="3"/>
        <v/>
      </c>
      <c r="U39" s="116" t="str">
        <f t="shared" si="4"/>
        <v/>
      </c>
      <c r="V39" s="117" t="str">
        <f t="shared" si="5"/>
        <v/>
      </c>
    </row>
    <row r="40" spans="1:22" s="118" customFormat="1">
      <c r="A40" s="109"/>
      <c r="B40" s="109"/>
      <c r="C40" s="110"/>
      <c r="D40" s="111"/>
      <c r="E40" s="112"/>
      <c r="F40" s="109"/>
      <c r="G40" s="109"/>
      <c r="H40" s="109"/>
      <c r="I40" s="109"/>
      <c r="J40" s="109"/>
      <c r="K40" s="113"/>
      <c r="L40" s="109"/>
      <c r="M40" s="113"/>
      <c r="N40" s="109"/>
      <c r="O40" s="113"/>
      <c r="P40" s="109"/>
      <c r="Q40" s="114"/>
      <c r="R40" s="114"/>
      <c r="S40" s="114"/>
      <c r="T40" s="115" t="str">
        <f t="shared" si="3"/>
        <v/>
      </c>
      <c r="U40" s="116" t="str">
        <f t="shared" si="4"/>
        <v/>
      </c>
      <c r="V40" s="117" t="str">
        <f t="shared" si="5"/>
        <v/>
      </c>
    </row>
    <row r="41" spans="1:22" s="118" customFormat="1">
      <c r="A41" s="109"/>
      <c r="B41" s="109"/>
      <c r="C41" s="110"/>
      <c r="D41" s="111"/>
      <c r="E41" s="112"/>
      <c r="F41" s="109"/>
      <c r="G41" s="109"/>
      <c r="H41" s="109"/>
      <c r="I41" s="109"/>
      <c r="J41" s="109"/>
      <c r="K41" s="113"/>
      <c r="L41" s="109"/>
      <c r="M41" s="113"/>
      <c r="N41" s="109"/>
      <c r="O41" s="113"/>
      <c r="P41" s="109"/>
      <c r="Q41" s="114"/>
      <c r="R41" s="114"/>
      <c r="S41" s="114"/>
      <c r="T41" s="115" t="str">
        <f t="shared" si="3"/>
        <v/>
      </c>
      <c r="U41" s="116" t="str">
        <f t="shared" si="4"/>
        <v/>
      </c>
      <c r="V41" s="117" t="str">
        <f t="shared" si="5"/>
        <v/>
      </c>
    </row>
    <row r="42" spans="1:22" s="118" customFormat="1">
      <c r="A42" s="109"/>
      <c r="B42" s="109"/>
      <c r="C42" s="110"/>
      <c r="D42" s="111"/>
      <c r="E42" s="112"/>
      <c r="F42" s="109"/>
      <c r="G42" s="109"/>
      <c r="H42" s="109"/>
      <c r="I42" s="109"/>
      <c r="J42" s="109"/>
      <c r="K42" s="113"/>
      <c r="L42" s="109"/>
      <c r="M42" s="113"/>
      <c r="N42" s="109"/>
      <c r="O42" s="113"/>
      <c r="P42" s="109"/>
      <c r="Q42" s="114"/>
      <c r="R42" s="114"/>
      <c r="S42" s="114"/>
      <c r="T42" s="115" t="str">
        <f t="shared" si="3"/>
        <v/>
      </c>
      <c r="U42" s="116" t="str">
        <f t="shared" si="4"/>
        <v/>
      </c>
      <c r="V42" s="117" t="str">
        <f t="shared" si="5"/>
        <v/>
      </c>
    </row>
    <row r="43" spans="1:22" s="118" customFormat="1">
      <c r="A43" s="109"/>
      <c r="B43" s="109"/>
      <c r="C43" s="110"/>
      <c r="D43" s="111"/>
      <c r="E43" s="112"/>
      <c r="F43" s="109"/>
      <c r="G43" s="109"/>
      <c r="H43" s="109"/>
      <c r="I43" s="109"/>
      <c r="J43" s="109"/>
      <c r="K43" s="113"/>
      <c r="L43" s="109"/>
      <c r="M43" s="113"/>
      <c r="N43" s="109"/>
      <c r="O43" s="113"/>
      <c r="P43" s="109"/>
      <c r="Q43" s="114"/>
      <c r="R43" s="114"/>
      <c r="S43" s="114"/>
      <c r="T43" s="115" t="str">
        <f t="shared" si="3"/>
        <v/>
      </c>
      <c r="U43" s="116" t="str">
        <f t="shared" si="4"/>
        <v/>
      </c>
      <c r="V43" s="117" t="str">
        <f t="shared" si="5"/>
        <v/>
      </c>
    </row>
    <row r="44" spans="1:22" s="118" customFormat="1">
      <c r="A44" s="109"/>
      <c r="B44" s="109"/>
      <c r="C44" s="110"/>
      <c r="D44" s="111"/>
      <c r="E44" s="112"/>
      <c r="F44" s="109"/>
      <c r="G44" s="109"/>
      <c r="H44" s="109"/>
      <c r="I44" s="109"/>
      <c r="J44" s="109"/>
      <c r="K44" s="113"/>
      <c r="L44" s="109"/>
      <c r="M44" s="113"/>
      <c r="N44" s="109"/>
      <c r="O44" s="113"/>
      <c r="P44" s="109"/>
      <c r="Q44" s="114"/>
      <c r="R44" s="114"/>
      <c r="S44" s="114"/>
      <c r="T44" s="115" t="str">
        <f t="shared" si="3"/>
        <v/>
      </c>
      <c r="U44" s="116" t="str">
        <f t="shared" si="4"/>
        <v/>
      </c>
      <c r="V44" s="117" t="str">
        <f t="shared" si="5"/>
        <v/>
      </c>
    </row>
    <row r="45" spans="1:22" s="118" customFormat="1">
      <c r="A45" s="109"/>
      <c r="B45" s="109"/>
      <c r="C45" s="110"/>
      <c r="D45" s="111"/>
      <c r="E45" s="112"/>
      <c r="F45" s="109"/>
      <c r="G45" s="109"/>
      <c r="H45" s="109"/>
      <c r="I45" s="109"/>
      <c r="J45" s="109"/>
      <c r="K45" s="113"/>
      <c r="L45" s="109"/>
      <c r="M45" s="113"/>
      <c r="N45" s="109"/>
      <c r="O45" s="113"/>
      <c r="P45" s="109"/>
      <c r="Q45" s="114"/>
      <c r="R45" s="114"/>
      <c r="S45" s="114"/>
      <c r="T45" s="115" t="str">
        <f t="shared" si="3"/>
        <v/>
      </c>
      <c r="U45" s="116" t="str">
        <f t="shared" si="4"/>
        <v/>
      </c>
      <c r="V45" s="117" t="str">
        <f t="shared" si="5"/>
        <v/>
      </c>
    </row>
    <row r="46" spans="1:22" s="118" customFormat="1">
      <c r="A46" s="109"/>
      <c r="B46" s="109"/>
      <c r="C46" s="110"/>
      <c r="D46" s="111"/>
      <c r="E46" s="112"/>
      <c r="F46" s="109"/>
      <c r="G46" s="109"/>
      <c r="H46" s="109"/>
      <c r="I46" s="109"/>
      <c r="J46" s="109"/>
      <c r="K46" s="113"/>
      <c r="L46" s="109"/>
      <c r="M46" s="113"/>
      <c r="N46" s="109"/>
      <c r="O46" s="113"/>
      <c r="P46" s="109"/>
      <c r="Q46" s="114"/>
      <c r="R46" s="114"/>
      <c r="S46" s="114"/>
      <c r="T46" s="115" t="str">
        <f t="shared" si="3"/>
        <v/>
      </c>
      <c r="U46" s="116" t="str">
        <f t="shared" si="4"/>
        <v/>
      </c>
      <c r="V46" s="117" t="str">
        <f t="shared" si="5"/>
        <v/>
      </c>
    </row>
    <row r="47" spans="1:22" s="118" customFormat="1">
      <c r="A47" s="109"/>
      <c r="B47" s="109"/>
      <c r="C47" s="110"/>
      <c r="D47" s="111"/>
      <c r="E47" s="112"/>
      <c r="F47" s="109"/>
      <c r="G47" s="109"/>
      <c r="H47" s="109"/>
      <c r="I47" s="109"/>
      <c r="J47" s="109"/>
      <c r="K47" s="113"/>
      <c r="L47" s="109"/>
      <c r="M47" s="113"/>
      <c r="N47" s="109"/>
      <c r="O47" s="113"/>
      <c r="P47" s="109"/>
      <c r="Q47" s="114"/>
      <c r="R47" s="114"/>
      <c r="S47" s="114"/>
      <c r="T47" s="115" t="str">
        <f t="shared" si="3"/>
        <v/>
      </c>
      <c r="U47" s="116" t="str">
        <f t="shared" si="4"/>
        <v/>
      </c>
      <c r="V47" s="117" t="str">
        <f t="shared" si="5"/>
        <v/>
      </c>
    </row>
    <row r="48" spans="1:22" s="118" customFormat="1">
      <c r="A48" s="109"/>
      <c r="B48" s="109"/>
      <c r="C48" s="110"/>
      <c r="D48" s="111"/>
      <c r="E48" s="112"/>
      <c r="F48" s="109"/>
      <c r="G48" s="109"/>
      <c r="H48" s="109"/>
      <c r="I48" s="109"/>
      <c r="J48" s="109"/>
      <c r="K48" s="113"/>
      <c r="L48" s="109"/>
      <c r="M48" s="113"/>
      <c r="N48" s="109"/>
      <c r="O48" s="113"/>
      <c r="P48" s="109"/>
      <c r="Q48" s="114"/>
      <c r="R48" s="114"/>
      <c r="S48" s="114"/>
      <c r="T48" s="115" t="str">
        <f t="shared" si="3"/>
        <v/>
      </c>
      <c r="U48" s="116" t="str">
        <f t="shared" si="4"/>
        <v/>
      </c>
      <c r="V48" s="117" t="str">
        <f t="shared" si="5"/>
        <v/>
      </c>
    </row>
    <row r="49" spans="1:22" s="118" customFormat="1">
      <c r="A49" s="109"/>
      <c r="B49" s="109"/>
      <c r="C49" s="110"/>
      <c r="D49" s="111"/>
      <c r="E49" s="112"/>
      <c r="F49" s="109"/>
      <c r="G49" s="109"/>
      <c r="H49" s="109"/>
      <c r="I49" s="109"/>
      <c r="J49" s="109"/>
      <c r="K49" s="113"/>
      <c r="L49" s="109"/>
      <c r="M49" s="113"/>
      <c r="N49" s="109"/>
      <c r="O49" s="113"/>
      <c r="P49" s="109"/>
      <c r="Q49" s="114"/>
      <c r="R49" s="114"/>
      <c r="S49" s="114"/>
      <c r="T49" s="115" t="str">
        <f t="shared" si="3"/>
        <v/>
      </c>
      <c r="U49" s="116" t="str">
        <f t="shared" si="4"/>
        <v/>
      </c>
      <c r="V49" s="117" t="str">
        <f t="shared" si="5"/>
        <v/>
      </c>
    </row>
    <row r="50" spans="1:22" s="118" customFormat="1">
      <c r="A50" s="109"/>
      <c r="B50" s="109"/>
      <c r="C50" s="110"/>
      <c r="D50" s="111"/>
      <c r="E50" s="112"/>
      <c r="F50" s="109"/>
      <c r="G50" s="109"/>
      <c r="H50" s="109"/>
      <c r="I50" s="109"/>
      <c r="J50" s="109"/>
      <c r="K50" s="113"/>
      <c r="L50" s="109"/>
      <c r="M50" s="113"/>
      <c r="N50" s="109"/>
      <c r="O50" s="113"/>
      <c r="P50" s="109"/>
      <c r="Q50" s="114"/>
      <c r="R50" s="114"/>
      <c r="S50" s="114"/>
      <c r="T50" s="115" t="str">
        <f t="shared" si="3"/>
        <v/>
      </c>
      <c r="U50" s="116" t="str">
        <f t="shared" si="4"/>
        <v/>
      </c>
      <c r="V50" s="117" t="str">
        <f t="shared" si="5"/>
        <v/>
      </c>
    </row>
    <row r="51" spans="1:22" s="118" customFormat="1">
      <c r="A51" s="109"/>
      <c r="B51" s="109"/>
      <c r="C51" s="110"/>
      <c r="D51" s="111"/>
      <c r="E51" s="112"/>
      <c r="F51" s="109"/>
      <c r="G51" s="109"/>
      <c r="H51" s="109"/>
      <c r="I51" s="109"/>
      <c r="J51" s="109"/>
      <c r="K51" s="113"/>
      <c r="L51" s="109"/>
      <c r="M51" s="113"/>
      <c r="N51" s="109"/>
      <c r="O51" s="113"/>
      <c r="P51" s="109"/>
      <c r="Q51" s="114"/>
      <c r="R51" s="114"/>
      <c r="S51" s="114"/>
      <c r="T51" s="115" t="str">
        <f t="shared" si="3"/>
        <v/>
      </c>
      <c r="U51" s="116" t="str">
        <f t="shared" si="4"/>
        <v/>
      </c>
      <c r="V51" s="117" t="str">
        <f t="shared" si="5"/>
        <v/>
      </c>
    </row>
    <row r="52" spans="1:22" s="118" customFormat="1">
      <c r="A52" s="109"/>
      <c r="B52" s="109"/>
      <c r="C52" s="110"/>
      <c r="D52" s="111"/>
      <c r="E52" s="112"/>
      <c r="F52" s="109"/>
      <c r="G52" s="109"/>
      <c r="H52" s="109"/>
      <c r="I52" s="109"/>
      <c r="J52" s="109"/>
      <c r="K52" s="113"/>
      <c r="L52" s="109"/>
      <c r="M52" s="113"/>
      <c r="N52" s="109"/>
      <c r="O52" s="113"/>
      <c r="P52" s="109"/>
      <c r="Q52" s="114"/>
      <c r="R52" s="114"/>
      <c r="S52" s="114"/>
      <c r="T52" s="115" t="str">
        <f t="shared" si="3"/>
        <v/>
      </c>
      <c r="U52" s="116" t="str">
        <f t="shared" si="4"/>
        <v/>
      </c>
      <c r="V52" s="117" t="str">
        <f t="shared" si="5"/>
        <v/>
      </c>
    </row>
    <row r="53" spans="1:22" s="118" customFormat="1">
      <c r="A53" s="109"/>
      <c r="B53" s="109"/>
      <c r="C53" s="110"/>
      <c r="D53" s="111"/>
      <c r="E53" s="112"/>
      <c r="F53" s="109"/>
      <c r="G53" s="109"/>
      <c r="H53" s="109"/>
      <c r="I53" s="109"/>
      <c r="J53" s="109"/>
      <c r="K53" s="113"/>
      <c r="L53" s="109"/>
      <c r="M53" s="113"/>
      <c r="N53" s="109"/>
      <c r="O53" s="113"/>
      <c r="P53" s="109"/>
      <c r="Q53" s="114"/>
      <c r="R53" s="114"/>
      <c r="S53" s="114"/>
      <c r="T53" s="115" t="str">
        <f t="shared" si="3"/>
        <v/>
      </c>
      <c r="U53" s="116" t="str">
        <f t="shared" si="4"/>
        <v/>
      </c>
      <c r="V53" s="117" t="str">
        <f t="shared" si="5"/>
        <v/>
      </c>
    </row>
    <row r="54" spans="1:22" s="118" customFormat="1">
      <c r="A54" s="109"/>
      <c r="B54" s="109"/>
      <c r="C54" s="110"/>
      <c r="D54" s="111"/>
      <c r="E54" s="112"/>
      <c r="F54" s="109"/>
      <c r="G54" s="109"/>
      <c r="H54" s="109"/>
      <c r="I54" s="109"/>
      <c r="J54" s="109"/>
      <c r="K54" s="113"/>
      <c r="L54" s="109"/>
      <c r="M54" s="113"/>
      <c r="N54" s="109"/>
      <c r="O54" s="113"/>
      <c r="P54" s="109"/>
      <c r="Q54" s="114"/>
      <c r="R54" s="114"/>
      <c r="S54" s="114"/>
      <c r="T54" s="115" t="str">
        <f t="shared" si="3"/>
        <v/>
      </c>
      <c r="U54" s="116" t="str">
        <f t="shared" si="4"/>
        <v/>
      </c>
      <c r="V54" s="117" t="str">
        <f t="shared" si="5"/>
        <v/>
      </c>
    </row>
    <row r="55" spans="1:22" s="118" customFormat="1">
      <c r="A55" s="109"/>
      <c r="B55" s="109"/>
      <c r="C55" s="110"/>
      <c r="D55" s="111"/>
      <c r="E55" s="112"/>
      <c r="F55" s="109"/>
      <c r="G55" s="109"/>
      <c r="H55" s="109"/>
      <c r="I55" s="109"/>
      <c r="J55" s="109"/>
      <c r="K55" s="113"/>
      <c r="L55" s="109"/>
      <c r="M55" s="113"/>
      <c r="N55" s="109"/>
      <c r="O55" s="113"/>
      <c r="P55" s="109"/>
      <c r="Q55" s="114"/>
      <c r="R55" s="114"/>
      <c r="S55" s="114"/>
      <c r="T55" s="115" t="str">
        <f t="shared" si="3"/>
        <v/>
      </c>
      <c r="U55" s="116" t="str">
        <f t="shared" si="4"/>
        <v/>
      </c>
      <c r="V55" s="117" t="str">
        <f t="shared" si="5"/>
        <v/>
      </c>
    </row>
    <row r="56" spans="1:22" s="118" customFormat="1">
      <c r="A56" s="109"/>
      <c r="B56" s="109"/>
      <c r="C56" s="110"/>
      <c r="D56" s="111"/>
      <c r="E56" s="112"/>
      <c r="F56" s="109"/>
      <c r="G56" s="109"/>
      <c r="H56" s="109"/>
      <c r="I56" s="109"/>
      <c r="J56" s="109"/>
      <c r="K56" s="113"/>
      <c r="L56" s="109"/>
      <c r="M56" s="113"/>
      <c r="N56" s="109"/>
      <c r="O56" s="113"/>
      <c r="P56" s="109"/>
      <c r="Q56" s="114"/>
      <c r="R56" s="114"/>
      <c r="S56" s="114"/>
      <c r="T56" s="115" t="str">
        <f t="shared" si="3"/>
        <v/>
      </c>
      <c r="U56" s="116" t="str">
        <f t="shared" si="4"/>
        <v/>
      </c>
      <c r="V56" s="117" t="str">
        <f t="shared" si="5"/>
        <v/>
      </c>
    </row>
    <row r="57" spans="1:22" s="118" customFormat="1">
      <c r="A57" s="109"/>
      <c r="B57" s="109"/>
      <c r="C57" s="110"/>
      <c r="D57" s="111"/>
      <c r="E57" s="112"/>
      <c r="F57" s="109"/>
      <c r="G57" s="109"/>
      <c r="H57" s="109"/>
      <c r="I57" s="109"/>
      <c r="J57" s="109"/>
      <c r="K57" s="113"/>
      <c r="L57" s="109"/>
      <c r="M57" s="113"/>
      <c r="N57" s="109"/>
      <c r="O57" s="113"/>
      <c r="P57" s="109"/>
      <c r="Q57" s="114"/>
      <c r="R57" s="114"/>
      <c r="S57" s="114"/>
      <c r="T57" s="115" t="str">
        <f t="shared" si="3"/>
        <v/>
      </c>
      <c r="U57" s="116" t="str">
        <f t="shared" si="4"/>
        <v/>
      </c>
      <c r="V57" s="117" t="str">
        <f t="shared" si="5"/>
        <v/>
      </c>
    </row>
    <row r="58" spans="1:22" s="118" customFormat="1">
      <c r="A58" s="109"/>
      <c r="B58" s="109"/>
      <c r="C58" s="110"/>
      <c r="D58" s="111"/>
      <c r="E58" s="112"/>
      <c r="F58" s="109"/>
      <c r="G58" s="109"/>
      <c r="H58" s="109"/>
      <c r="I58" s="109"/>
      <c r="J58" s="109"/>
      <c r="K58" s="113"/>
      <c r="L58" s="109"/>
      <c r="M58" s="113"/>
      <c r="N58" s="109"/>
      <c r="O58" s="113"/>
      <c r="P58" s="109"/>
      <c r="Q58" s="114"/>
      <c r="R58" s="114"/>
      <c r="S58" s="114"/>
      <c r="T58" s="115" t="str">
        <f t="shared" si="3"/>
        <v/>
      </c>
      <c r="U58" s="116" t="str">
        <f t="shared" si="4"/>
        <v/>
      </c>
      <c r="V58" s="117" t="str">
        <f t="shared" si="5"/>
        <v/>
      </c>
    </row>
    <row r="59" spans="1:22" s="118" customFormat="1">
      <c r="A59" s="109"/>
      <c r="B59" s="109"/>
      <c r="C59" s="110"/>
      <c r="D59" s="111"/>
      <c r="E59" s="112"/>
      <c r="F59" s="109"/>
      <c r="G59" s="109"/>
      <c r="H59" s="109"/>
      <c r="I59" s="109"/>
      <c r="J59" s="109"/>
      <c r="K59" s="113"/>
      <c r="L59" s="109"/>
      <c r="M59" s="113"/>
      <c r="N59" s="109"/>
      <c r="O59" s="113"/>
      <c r="P59" s="109"/>
      <c r="Q59" s="114"/>
      <c r="R59" s="114"/>
      <c r="S59" s="114"/>
      <c r="T59" s="115" t="str">
        <f t="shared" si="3"/>
        <v/>
      </c>
      <c r="U59" s="116" t="str">
        <f t="shared" si="4"/>
        <v/>
      </c>
      <c r="V59" s="117" t="str">
        <f t="shared" si="5"/>
        <v/>
      </c>
    </row>
    <row r="60" spans="1:22" s="118" customFormat="1">
      <c r="A60" s="109"/>
      <c r="B60" s="109"/>
      <c r="C60" s="110"/>
      <c r="D60" s="111"/>
      <c r="E60" s="112"/>
      <c r="F60" s="109"/>
      <c r="G60" s="109"/>
      <c r="H60" s="109"/>
      <c r="I60" s="109"/>
      <c r="J60" s="109"/>
      <c r="K60" s="113"/>
      <c r="L60" s="109"/>
      <c r="M60" s="113"/>
      <c r="N60" s="109"/>
      <c r="O60" s="113"/>
      <c r="P60" s="109"/>
      <c r="Q60" s="114"/>
      <c r="R60" s="114"/>
      <c r="S60" s="114"/>
      <c r="T60" s="115" t="str">
        <f t="shared" si="3"/>
        <v/>
      </c>
      <c r="U60" s="116" t="str">
        <f t="shared" si="4"/>
        <v/>
      </c>
      <c r="V60" s="117" t="str">
        <f t="shared" si="5"/>
        <v/>
      </c>
    </row>
    <row r="61" spans="1:22" s="118" customFormat="1">
      <c r="A61" s="109"/>
      <c r="B61" s="109"/>
      <c r="C61" s="110"/>
      <c r="D61" s="111"/>
      <c r="E61" s="112"/>
      <c r="F61" s="109"/>
      <c r="G61" s="109"/>
      <c r="H61" s="109"/>
      <c r="I61" s="109"/>
      <c r="J61" s="109"/>
      <c r="K61" s="113"/>
      <c r="L61" s="109"/>
      <c r="M61" s="113"/>
      <c r="N61" s="109"/>
      <c r="O61" s="113"/>
      <c r="P61" s="109"/>
      <c r="Q61" s="114"/>
      <c r="R61" s="114"/>
      <c r="S61" s="114"/>
      <c r="T61" s="115" t="str">
        <f t="shared" si="3"/>
        <v/>
      </c>
      <c r="U61" s="116" t="str">
        <f t="shared" si="4"/>
        <v/>
      </c>
      <c r="V61" s="117" t="str">
        <f t="shared" si="5"/>
        <v/>
      </c>
    </row>
    <row r="62" spans="1:22" s="118" customFormat="1">
      <c r="A62" s="109"/>
      <c r="B62" s="109"/>
      <c r="C62" s="110"/>
      <c r="D62" s="111"/>
      <c r="E62" s="112"/>
      <c r="F62" s="109"/>
      <c r="G62" s="109"/>
      <c r="H62" s="109"/>
      <c r="I62" s="109"/>
      <c r="J62" s="109"/>
      <c r="K62" s="113"/>
      <c r="L62" s="109"/>
      <c r="M62" s="113"/>
      <c r="N62" s="109"/>
      <c r="O62" s="113"/>
      <c r="P62" s="109"/>
      <c r="Q62" s="114"/>
      <c r="R62" s="114"/>
      <c r="S62" s="114"/>
      <c r="T62" s="115" t="str">
        <f t="shared" si="3"/>
        <v/>
      </c>
      <c r="U62" s="116" t="str">
        <f t="shared" si="4"/>
        <v/>
      </c>
      <c r="V62" s="117" t="str">
        <f t="shared" si="5"/>
        <v/>
      </c>
    </row>
    <row r="63" spans="1:22" s="118" customFormat="1">
      <c r="A63" s="109"/>
      <c r="B63" s="109"/>
      <c r="C63" s="110"/>
      <c r="D63" s="111"/>
      <c r="E63" s="112"/>
      <c r="F63" s="109"/>
      <c r="G63" s="109"/>
      <c r="H63" s="109"/>
      <c r="I63" s="109"/>
      <c r="J63" s="109"/>
      <c r="K63" s="113"/>
      <c r="L63" s="109"/>
      <c r="M63" s="113"/>
      <c r="N63" s="109"/>
      <c r="O63" s="113"/>
      <c r="P63" s="109"/>
      <c r="Q63" s="114"/>
      <c r="R63" s="114"/>
      <c r="S63" s="114"/>
      <c r="T63" s="115" t="str">
        <f t="shared" si="3"/>
        <v/>
      </c>
      <c r="U63" s="116" t="str">
        <f t="shared" si="4"/>
        <v/>
      </c>
      <c r="V63" s="117" t="str">
        <f t="shared" si="5"/>
        <v/>
      </c>
    </row>
    <row r="64" spans="1:22" s="118" customFormat="1">
      <c r="A64" s="109"/>
      <c r="B64" s="109"/>
      <c r="C64" s="110"/>
      <c r="D64" s="111"/>
      <c r="E64" s="112"/>
      <c r="F64" s="109"/>
      <c r="G64" s="109"/>
      <c r="H64" s="109"/>
      <c r="I64" s="109"/>
      <c r="J64" s="109"/>
      <c r="K64" s="113"/>
      <c r="L64" s="109"/>
      <c r="M64" s="113"/>
      <c r="N64" s="109"/>
      <c r="O64" s="113"/>
      <c r="P64" s="109"/>
      <c r="Q64" s="114"/>
      <c r="R64" s="114"/>
      <c r="S64" s="114"/>
      <c r="T64" s="115" t="str">
        <f t="shared" si="3"/>
        <v/>
      </c>
      <c r="U64" s="116" t="str">
        <f t="shared" si="4"/>
        <v/>
      </c>
      <c r="V64" s="117" t="str">
        <f t="shared" si="5"/>
        <v/>
      </c>
    </row>
    <row r="65" spans="1:22" s="118" customFormat="1">
      <c r="A65" s="109"/>
      <c r="B65" s="109"/>
      <c r="C65" s="110"/>
      <c r="D65" s="111"/>
      <c r="E65" s="112"/>
      <c r="F65" s="109"/>
      <c r="G65" s="109"/>
      <c r="H65" s="109"/>
      <c r="I65" s="109"/>
      <c r="J65" s="109"/>
      <c r="K65" s="113"/>
      <c r="L65" s="109"/>
      <c r="M65" s="113"/>
      <c r="N65" s="109"/>
      <c r="O65" s="113"/>
      <c r="P65" s="109"/>
      <c r="Q65" s="114"/>
      <c r="R65" s="114"/>
      <c r="S65" s="114"/>
      <c r="T65" s="115" t="str">
        <f t="shared" si="3"/>
        <v/>
      </c>
      <c r="U65" s="116" t="str">
        <f t="shared" si="4"/>
        <v/>
      </c>
      <c r="V65" s="117" t="str">
        <f t="shared" si="5"/>
        <v/>
      </c>
    </row>
    <row r="66" spans="1:22" s="118" customFormat="1">
      <c r="A66" s="109"/>
      <c r="B66" s="109"/>
      <c r="C66" s="110"/>
      <c r="D66" s="111"/>
      <c r="E66" s="112"/>
      <c r="F66" s="109"/>
      <c r="G66" s="109"/>
      <c r="H66" s="109"/>
      <c r="I66" s="109"/>
      <c r="J66" s="109"/>
      <c r="K66" s="113"/>
      <c r="L66" s="109"/>
      <c r="M66" s="113"/>
      <c r="N66" s="109"/>
      <c r="O66" s="113"/>
      <c r="P66" s="109"/>
      <c r="Q66" s="114"/>
      <c r="R66" s="114"/>
      <c r="S66" s="114"/>
      <c r="T66" s="115" t="str">
        <f t="shared" ref="T66:T97" si="6">IF(cBirthdate&lt;&gt;"",VLOOKUP(cBirthdate,rngAgeClasses,2,TRUE),"")</f>
        <v/>
      </c>
      <c r="U66" s="116" t="str">
        <f t="shared" ref="U66:U97" si="7">IF(ISBLANK(cName),"",IF(ISBLANK(cFirstname),"Vorname fehlt!",IF(ISBLANK(cBirthdate),"Geburtsdatum fehlt!",IF(ISBLANK(cGender),"Geschlecht fehlt!",IF(AND(cPartner&lt;&gt;"",ISBLANK(cPartnerName)),"Name für Partnerform fehlt!",IF(AND(cGroup&lt;&gt;"",ISBLANK(cGroupName)),"Name für Gruppenform fehlt!",COUNTA($E66:$S66)-COUNTA($L66,$N66)))))))</f>
        <v/>
      </c>
      <c r="V66" s="117" t="str">
        <f t="shared" ref="V66:V97" si="8">IF(AND(cName&lt;&gt;"",ISNUMBER(cNumForms)),VLOOKUP(cNumForms,rngCostTable,2,TRUE),"")</f>
        <v/>
      </c>
    </row>
    <row r="67" spans="1:22" s="118" customFormat="1">
      <c r="A67" s="109"/>
      <c r="B67" s="109"/>
      <c r="C67" s="110"/>
      <c r="D67" s="111"/>
      <c r="E67" s="112"/>
      <c r="F67" s="109"/>
      <c r="G67" s="109"/>
      <c r="H67" s="109"/>
      <c r="I67" s="109"/>
      <c r="J67" s="109"/>
      <c r="K67" s="113"/>
      <c r="L67" s="109"/>
      <c r="M67" s="113"/>
      <c r="N67" s="109"/>
      <c r="O67" s="113"/>
      <c r="P67" s="109"/>
      <c r="Q67" s="114"/>
      <c r="R67" s="114"/>
      <c r="S67" s="114"/>
      <c r="T67" s="115" t="str">
        <f t="shared" si="6"/>
        <v/>
      </c>
      <c r="U67" s="116" t="str">
        <f t="shared" si="7"/>
        <v/>
      </c>
      <c r="V67" s="117" t="str">
        <f t="shared" si="8"/>
        <v/>
      </c>
    </row>
    <row r="68" spans="1:22" s="118" customFormat="1">
      <c r="A68" s="109"/>
      <c r="B68" s="109"/>
      <c r="C68" s="110"/>
      <c r="D68" s="111"/>
      <c r="E68" s="112"/>
      <c r="F68" s="109"/>
      <c r="G68" s="109"/>
      <c r="H68" s="109"/>
      <c r="I68" s="109"/>
      <c r="J68" s="109"/>
      <c r="K68" s="113"/>
      <c r="L68" s="109"/>
      <c r="M68" s="113"/>
      <c r="N68" s="109"/>
      <c r="O68" s="113"/>
      <c r="P68" s="109"/>
      <c r="Q68" s="114"/>
      <c r="R68" s="114"/>
      <c r="S68" s="114"/>
      <c r="T68" s="115" t="str">
        <f t="shared" si="6"/>
        <v/>
      </c>
      <c r="U68" s="116" t="str">
        <f t="shared" si="7"/>
        <v/>
      </c>
      <c r="V68" s="117" t="str">
        <f t="shared" si="8"/>
        <v/>
      </c>
    </row>
    <row r="69" spans="1:22" s="118" customFormat="1">
      <c r="A69" s="109"/>
      <c r="B69" s="109"/>
      <c r="C69" s="110"/>
      <c r="D69" s="111"/>
      <c r="E69" s="112"/>
      <c r="F69" s="109"/>
      <c r="G69" s="109"/>
      <c r="H69" s="109"/>
      <c r="I69" s="109"/>
      <c r="J69" s="109"/>
      <c r="K69" s="113"/>
      <c r="L69" s="109"/>
      <c r="M69" s="113"/>
      <c r="N69" s="109"/>
      <c r="O69" s="113"/>
      <c r="P69" s="109"/>
      <c r="Q69" s="114"/>
      <c r="R69" s="114"/>
      <c r="S69" s="114"/>
      <c r="T69" s="115" t="str">
        <f t="shared" si="6"/>
        <v/>
      </c>
      <c r="U69" s="116" t="str">
        <f t="shared" si="7"/>
        <v/>
      </c>
      <c r="V69" s="117" t="str">
        <f t="shared" si="8"/>
        <v/>
      </c>
    </row>
    <row r="70" spans="1:22" s="118" customFormat="1">
      <c r="A70" s="109"/>
      <c r="B70" s="109"/>
      <c r="C70" s="110"/>
      <c r="D70" s="111"/>
      <c r="E70" s="112"/>
      <c r="F70" s="109"/>
      <c r="G70" s="109"/>
      <c r="H70" s="109"/>
      <c r="I70" s="109"/>
      <c r="J70" s="109"/>
      <c r="K70" s="113"/>
      <c r="L70" s="109"/>
      <c r="M70" s="113"/>
      <c r="N70" s="109"/>
      <c r="O70" s="113"/>
      <c r="P70" s="109"/>
      <c r="Q70" s="114"/>
      <c r="R70" s="114"/>
      <c r="S70" s="114"/>
      <c r="T70" s="115" t="str">
        <f t="shared" si="6"/>
        <v/>
      </c>
      <c r="U70" s="116" t="str">
        <f t="shared" si="7"/>
        <v/>
      </c>
      <c r="V70" s="117" t="str">
        <f t="shared" si="8"/>
        <v/>
      </c>
    </row>
    <row r="71" spans="1:22" s="118" customFormat="1">
      <c r="A71" s="109"/>
      <c r="B71" s="109"/>
      <c r="C71" s="110"/>
      <c r="D71" s="111"/>
      <c r="E71" s="112"/>
      <c r="F71" s="109"/>
      <c r="G71" s="109"/>
      <c r="H71" s="109"/>
      <c r="I71" s="109"/>
      <c r="J71" s="109"/>
      <c r="K71" s="113"/>
      <c r="L71" s="109"/>
      <c r="M71" s="113"/>
      <c r="N71" s="109"/>
      <c r="O71" s="113"/>
      <c r="P71" s="109"/>
      <c r="Q71" s="114"/>
      <c r="R71" s="114"/>
      <c r="S71" s="114"/>
      <c r="T71" s="115" t="str">
        <f t="shared" si="6"/>
        <v/>
      </c>
      <c r="U71" s="116" t="str">
        <f t="shared" si="7"/>
        <v/>
      </c>
      <c r="V71" s="117" t="str">
        <f t="shared" si="8"/>
        <v/>
      </c>
    </row>
    <row r="72" spans="1:22" s="118" customFormat="1">
      <c r="A72" s="109"/>
      <c r="B72" s="109"/>
      <c r="C72" s="110"/>
      <c r="D72" s="111"/>
      <c r="E72" s="112"/>
      <c r="F72" s="109"/>
      <c r="G72" s="109"/>
      <c r="H72" s="109"/>
      <c r="I72" s="109"/>
      <c r="J72" s="109"/>
      <c r="K72" s="113"/>
      <c r="L72" s="109"/>
      <c r="M72" s="113"/>
      <c r="N72" s="109"/>
      <c r="O72" s="113"/>
      <c r="P72" s="109"/>
      <c r="Q72" s="114"/>
      <c r="R72" s="114"/>
      <c r="S72" s="114"/>
      <c r="T72" s="115" t="str">
        <f t="shared" si="6"/>
        <v/>
      </c>
      <c r="U72" s="116" t="str">
        <f t="shared" si="7"/>
        <v/>
      </c>
      <c r="V72" s="117" t="str">
        <f t="shared" si="8"/>
        <v/>
      </c>
    </row>
    <row r="73" spans="1:22" s="118" customFormat="1">
      <c r="A73" s="109"/>
      <c r="B73" s="109"/>
      <c r="C73" s="110"/>
      <c r="D73" s="111"/>
      <c r="E73" s="112"/>
      <c r="F73" s="109"/>
      <c r="G73" s="109"/>
      <c r="H73" s="109"/>
      <c r="I73" s="109"/>
      <c r="J73" s="109"/>
      <c r="K73" s="113"/>
      <c r="L73" s="109"/>
      <c r="M73" s="113"/>
      <c r="N73" s="109"/>
      <c r="O73" s="113"/>
      <c r="P73" s="109"/>
      <c r="Q73" s="114"/>
      <c r="R73" s="114"/>
      <c r="S73" s="114"/>
      <c r="T73" s="115" t="str">
        <f t="shared" si="6"/>
        <v/>
      </c>
      <c r="U73" s="116" t="str">
        <f t="shared" si="7"/>
        <v/>
      </c>
      <c r="V73" s="117" t="str">
        <f t="shared" si="8"/>
        <v/>
      </c>
    </row>
    <row r="74" spans="1:22" s="118" customFormat="1">
      <c r="A74" s="109"/>
      <c r="B74" s="109"/>
      <c r="C74" s="110"/>
      <c r="D74" s="111"/>
      <c r="E74" s="112"/>
      <c r="F74" s="109"/>
      <c r="G74" s="109"/>
      <c r="H74" s="109"/>
      <c r="I74" s="109"/>
      <c r="J74" s="109"/>
      <c r="K74" s="113"/>
      <c r="L74" s="109"/>
      <c r="M74" s="113"/>
      <c r="N74" s="109"/>
      <c r="O74" s="113"/>
      <c r="P74" s="109"/>
      <c r="Q74" s="114"/>
      <c r="R74" s="114"/>
      <c r="S74" s="114"/>
      <c r="T74" s="115" t="str">
        <f t="shared" si="6"/>
        <v/>
      </c>
      <c r="U74" s="116" t="str">
        <f t="shared" si="7"/>
        <v/>
      </c>
      <c r="V74" s="117" t="str">
        <f t="shared" si="8"/>
        <v/>
      </c>
    </row>
    <row r="75" spans="1:22" s="118" customFormat="1">
      <c r="A75" s="109"/>
      <c r="B75" s="109"/>
      <c r="C75" s="110"/>
      <c r="D75" s="111"/>
      <c r="E75" s="112"/>
      <c r="F75" s="109"/>
      <c r="G75" s="109"/>
      <c r="H75" s="109"/>
      <c r="I75" s="109"/>
      <c r="J75" s="109"/>
      <c r="K75" s="113"/>
      <c r="L75" s="109"/>
      <c r="M75" s="113"/>
      <c r="N75" s="109"/>
      <c r="O75" s="113"/>
      <c r="P75" s="109"/>
      <c r="Q75" s="114"/>
      <c r="R75" s="114"/>
      <c r="S75" s="114"/>
      <c r="T75" s="115" t="str">
        <f t="shared" si="6"/>
        <v/>
      </c>
      <c r="U75" s="116" t="str">
        <f t="shared" si="7"/>
        <v/>
      </c>
      <c r="V75" s="117" t="str">
        <f t="shared" si="8"/>
        <v/>
      </c>
    </row>
    <row r="76" spans="1:22" s="118" customFormat="1">
      <c r="A76" s="109"/>
      <c r="B76" s="109"/>
      <c r="C76" s="110"/>
      <c r="D76" s="111"/>
      <c r="E76" s="112"/>
      <c r="F76" s="109"/>
      <c r="G76" s="109"/>
      <c r="H76" s="109"/>
      <c r="I76" s="109"/>
      <c r="J76" s="109"/>
      <c r="K76" s="113"/>
      <c r="L76" s="109"/>
      <c r="M76" s="113"/>
      <c r="N76" s="109"/>
      <c r="O76" s="113"/>
      <c r="P76" s="109"/>
      <c r="Q76" s="114"/>
      <c r="R76" s="114"/>
      <c r="S76" s="114"/>
      <c r="T76" s="115" t="str">
        <f t="shared" si="6"/>
        <v/>
      </c>
      <c r="U76" s="116" t="str">
        <f t="shared" si="7"/>
        <v/>
      </c>
      <c r="V76" s="117" t="str">
        <f t="shared" si="8"/>
        <v/>
      </c>
    </row>
    <row r="77" spans="1:22" s="118" customFormat="1">
      <c r="A77" s="109"/>
      <c r="B77" s="109"/>
      <c r="C77" s="110"/>
      <c r="D77" s="111"/>
      <c r="E77" s="112"/>
      <c r="F77" s="109"/>
      <c r="G77" s="109"/>
      <c r="H77" s="109"/>
      <c r="I77" s="109"/>
      <c r="J77" s="109"/>
      <c r="K77" s="113"/>
      <c r="L77" s="109"/>
      <c r="M77" s="113"/>
      <c r="N77" s="109"/>
      <c r="O77" s="113"/>
      <c r="P77" s="109"/>
      <c r="Q77" s="114"/>
      <c r="R77" s="114"/>
      <c r="S77" s="114"/>
      <c r="T77" s="115" t="str">
        <f t="shared" si="6"/>
        <v/>
      </c>
      <c r="U77" s="116" t="str">
        <f t="shared" si="7"/>
        <v/>
      </c>
      <c r="V77" s="117" t="str">
        <f t="shared" si="8"/>
        <v/>
      </c>
    </row>
    <row r="78" spans="1:22" s="118" customFormat="1">
      <c r="A78" s="109"/>
      <c r="B78" s="109"/>
      <c r="C78" s="110"/>
      <c r="D78" s="111"/>
      <c r="E78" s="112"/>
      <c r="F78" s="109"/>
      <c r="G78" s="109"/>
      <c r="H78" s="109"/>
      <c r="I78" s="109"/>
      <c r="J78" s="109"/>
      <c r="K78" s="113"/>
      <c r="L78" s="109"/>
      <c r="M78" s="113"/>
      <c r="N78" s="109"/>
      <c r="O78" s="113"/>
      <c r="P78" s="109"/>
      <c r="Q78" s="114"/>
      <c r="R78" s="114"/>
      <c r="S78" s="114"/>
      <c r="T78" s="115" t="str">
        <f t="shared" si="6"/>
        <v/>
      </c>
      <c r="U78" s="116" t="str">
        <f t="shared" si="7"/>
        <v/>
      </c>
      <c r="V78" s="117" t="str">
        <f t="shared" si="8"/>
        <v/>
      </c>
    </row>
    <row r="79" spans="1:22" s="118" customFormat="1">
      <c r="A79" s="109"/>
      <c r="B79" s="109"/>
      <c r="C79" s="110"/>
      <c r="D79" s="111"/>
      <c r="E79" s="112"/>
      <c r="F79" s="109"/>
      <c r="G79" s="109"/>
      <c r="H79" s="109"/>
      <c r="I79" s="109"/>
      <c r="J79" s="109"/>
      <c r="K79" s="113"/>
      <c r="L79" s="109"/>
      <c r="M79" s="113"/>
      <c r="N79" s="109"/>
      <c r="O79" s="113"/>
      <c r="P79" s="109"/>
      <c r="Q79" s="114"/>
      <c r="R79" s="114"/>
      <c r="S79" s="114"/>
      <c r="T79" s="115" t="str">
        <f t="shared" si="6"/>
        <v/>
      </c>
      <c r="U79" s="116" t="str">
        <f t="shared" si="7"/>
        <v/>
      </c>
      <c r="V79" s="117" t="str">
        <f t="shared" si="8"/>
        <v/>
      </c>
    </row>
    <row r="80" spans="1:22" s="118" customFormat="1">
      <c r="A80" s="109"/>
      <c r="B80" s="109"/>
      <c r="C80" s="110"/>
      <c r="D80" s="111"/>
      <c r="E80" s="112"/>
      <c r="F80" s="109"/>
      <c r="G80" s="109"/>
      <c r="H80" s="109"/>
      <c r="I80" s="109"/>
      <c r="J80" s="109"/>
      <c r="K80" s="113"/>
      <c r="L80" s="109"/>
      <c r="M80" s="113"/>
      <c r="N80" s="109"/>
      <c r="O80" s="113"/>
      <c r="P80" s="109"/>
      <c r="Q80" s="114"/>
      <c r="R80" s="114"/>
      <c r="S80" s="114"/>
      <c r="T80" s="115" t="str">
        <f t="shared" si="6"/>
        <v/>
      </c>
      <c r="U80" s="116" t="str">
        <f t="shared" si="7"/>
        <v/>
      </c>
      <c r="V80" s="117" t="str">
        <f t="shared" si="8"/>
        <v/>
      </c>
    </row>
    <row r="81" spans="1:22" s="118" customFormat="1">
      <c r="A81" s="109"/>
      <c r="B81" s="109"/>
      <c r="C81" s="110"/>
      <c r="D81" s="111"/>
      <c r="E81" s="112"/>
      <c r="F81" s="109"/>
      <c r="G81" s="109"/>
      <c r="H81" s="109"/>
      <c r="I81" s="109"/>
      <c r="J81" s="109"/>
      <c r="K81" s="113"/>
      <c r="L81" s="109"/>
      <c r="M81" s="113"/>
      <c r="N81" s="109"/>
      <c r="O81" s="113"/>
      <c r="P81" s="109"/>
      <c r="Q81" s="114"/>
      <c r="R81" s="114"/>
      <c r="S81" s="114"/>
      <c r="T81" s="115" t="str">
        <f t="shared" si="6"/>
        <v/>
      </c>
      <c r="U81" s="116" t="str">
        <f t="shared" si="7"/>
        <v/>
      </c>
      <c r="V81" s="117" t="str">
        <f t="shared" si="8"/>
        <v/>
      </c>
    </row>
    <row r="82" spans="1:22" s="118" customFormat="1">
      <c r="A82" s="109"/>
      <c r="B82" s="109"/>
      <c r="C82" s="110"/>
      <c r="D82" s="111"/>
      <c r="E82" s="112"/>
      <c r="F82" s="109"/>
      <c r="G82" s="109"/>
      <c r="H82" s="109"/>
      <c r="I82" s="109"/>
      <c r="J82" s="109"/>
      <c r="K82" s="113"/>
      <c r="L82" s="109"/>
      <c r="M82" s="113"/>
      <c r="N82" s="109"/>
      <c r="O82" s="113"/>
      <c r="P82" s="109"/>
      <c r="Q82" s="114"/>
      <c r="R82" s="114"/>
      <c r="S82" s="114"/>
      <c r="T82" s="115" t="str">
        <f t="shared" si="6"/>
        <v/>
      </c>
      <c r="U82" s="116" t="str">
        <f t="shared" si="7"/>
        <v/>
      </c>
      <c r="V82" s="117" t="str">
        <f t="shared" si="8"/>
        <v/>
      </c>
    </row>
    <row r="83" spans="1:22" s="118" customFormat="1">
      <c r="A83" s="109"/>
      <c r="B83" s="109"/>
      <c r="C83" s="110"/>
      <c r="D83" s="111"/>
      <c r="E83" s="112"/>
      <c r="F83" s="109"/>
      <c r="G83" s="109"/>
      <c r="H83" s="109"/>
      <c r="I83" s="109"/>
      <c r="J83" s="109"/>
      <c r="K83" s="113"/>
      <c r="L83" s="109"/>
      <c r="M83" s="113"/>
      <c r="N83" s="109"/>
      <c r="O83" s="113"/>
      <c r="P83" s="109"/>
      <c r="Q83" s="114"/>
      <c r="R83" s="114"/>
      <c r="S83" s="114"/>
      <c r="T83" s="115" t="str">
        <f t="shared" si="6"/>
        <v/>
      </c>
      <c r="U83" s="116" t="str">
        <f t="shared" si="7"/>
        <v/>
      </c>
      <c r="V83" s="117" t="str">
        <f t="shared" si="8"/>
        <v/>
      </c>
    </row>
    <row r="84" spans="1:22" s="118" customFormat="1">
      <c r="A84" s="109"/>
      <c r="B84" s="109"/>
      <c r="C84" s="110"/>
      <c r="D84" s="111"/>
      <c r="E84" s="112"/>
      <c r="F84" s="109"/>
      <c r="G84" s="109"/>
      <c r="H84" s="109"/>
      <c r="I84" s="109"/>
      <c r="J84" s="109"/>
      <c r="K84" s="113"/>
      <c r="L84" s="109"/>
      <c r="M84" s="113"/>
      <c r="N84" s="109"/>
      <c r="O84" s="113"/>
      <c r="P84" s="109"/>
      <c r="Q84" s="114"/>
      <c r="R84" s="114"/>
      <c r="S84" s="114"/>
      <c r="T84" s="115" t="str">
        <f t="shared" si="6"/>
        <v/>
      </c>
      <c r="U84" s="116" t="str">
        <f t="shared" si="7"/>
        <v/>
      </c>
      <c r="V84" s="117" t="str">
        <f t="shared" si="8"/>
        <v/>
      </c>
    </row>
    <row r="85" spans="1:22" s="118" customFormat="1">
      <c r="A85" s="109"/>
      <c r="B85" s="109"/>
      <c r="C85" s="110"/>
      <c r="D85" s="111"/>
      <c r="E85" s="112"/>
      <c r="F85" s="109"/>
      <c r="G85" s="109"/>
      <c r="H85" s="109"/>
      <c r="I85" s="109"/>
      <c r="J85" s="109"/>
      <c r="K85" s="113"/>
      <c r="L85" s="109"/>
      <c r="M85" s="113"/>
      <c r="N85" s="109"/>
      <c r="O85" s="113"/>
      <c r="P85" s="109"/>
      <c r="Q85" s="114"/>
      <c r="R85" s="114"/>
      <c r="S85" s="114"/>
      <c r="T85" s="115" t="str">
        <f t="shared" si="6"/>
        <v/>
      </c>
      <c r="U85" s="116" t="str">
        <f t="shared" si="7"/>
        <v/>
      </c>
      <c r="V85" s="117" t="str">
        <f t="shared" si="8"/>
        <v/>
      </c>
    </row>
    <row r="86" spans="1:22" s="118" customFormat="1">
      <c r="A86" s="109"/>
      <c r="B86" s="109"/>
      <c r="C86" s="110"/>
      <c r="D86" s="111"/>
      <c r="E86" s="112"/>
      <c r="F86" s="109"/>
      <c r="G86" s="109"/>
      <c r="H86" s="109"/>
      <c r="I86" s="109"/>
      <c r="J86" s="109"/>
      <c r="K86" s="113"/>
      <c r="L86" s="109"/>
      <c r="M86" s="113"/>
      <c r="N86" s="109"/>
      <c r="O86" s="113"/>
      <c r="P86" s="109"/>
      <c r="Q86" s="114"/>
      <c r="R86" s="114"/>
      <c r="S86" s="114"/>
      <c r="T86" s="115" t="str">
        <f t="shared" si="6"/>
        <v/>
      </c>
      <c r="U86" s="116" t="str">
        <f t="shared" si="7"/>
        <v/>
      </c>
      <c r="V86" s="117" t="str">
        <f t="shared" si="8"/>
        <v/>
      </c>
    </row>
    <row r="87" spans="1:22" s="118" customFormat="1">
      <c r="A87" s="109"/>
      <c r="B87" s="109"/>
      <c r="C87" s="110"/>
      <c r="D87" s="111"/>
      <c r="E87" s="112"/>
      <c r="F87" s="109"/>
      <c r="G87" s="109"/>
      <c r="H87" s="109"/>
      <c r="I87" s="109"/>
      <c r="J87" s="109"/>
      <c r="K87" s="113"/>
      <c r="L87" s="109"/>
      <c r="M87" s="113"/>
      <c r="N87" s="109"/>
      <c r="O87" s="113"/>
      <c r="P87" s="109"/>
      <c r="Q87" s="114"/>
      <c r="R87" s="114"/>
      <c r="S87" s="114"/>
      <c r="T87" s="115" t="str">
        <f t="shared" si="6"/>
        <v/>
      </c>
      <c r="U87" s="116" t="str">
        <f t="shared" si="7"/>
        <v/>
      </c>
      <c r="V87" s="117" t="str">
        <f t="shared" si="8"/>
        <v/>
      </c>
    </row>
    <row r="88" spans="1:22" s="118" customFormat="1">
      <c r="A88" s="109"/>
      <c r="B88" s="109"/>
      <c r="C88" s="110"/>
      <c r="D88" s="111"/>
      <c r="E88" s="112"/>
      <c r="F88" s="109"/>
      <c r="G88" s="109"/>
      <c r="H88" s="109"/>
      <c r="I88" s="109"/>
      <c r="J88" s="109"/>
      <c r="K88" s="113"/>
      <c r="L88" s="109"/>
      <c r="M88" s="113"/>
      <c r="N88" s="109"/>
      <c r="O88" s="113"/>
      <c r="P88" s="109"/>
      <c r="Q88" s="114"/>
      <c r="R88" s="114"/>
      <c r="S88" s="114"/>
      <c r="T88" s="115" t="str">
        <f t="shared" si="6"/>
        <v/>
      </c>
      <c r="U88" s="116" t="str">
        <f t="shared" si="7"/>
        <v/>
      </c>
      <c r="V88" s="117" t="str">
        <f t="shared" si="8"/>
        <v/>
      </c>
    </row>
    <row r="89" spans="1:22" s="118" customFormat="1">
      <c r="A89" s="109"/>
      <c r="B89" s="109"/>
      <c r="C89" s="110"/>
      <c r="D89" s="111"/>
      <c r="E89" s="112"/>
      <c r="F89" s="109"/>
      <c r="G89" s="109"/>
      <c r="H89" s="109"/>
      <c r="I89" s="109"/>
      <c r="J89" s="109"/>
      <c r="K89" s="113"/>
      <c r="L89" s="109"/>
      <c r="M89" s="113"/>
      <c r="N89" s="109"/>
      <c r="O89" s="113"/>
      <c r="P89" s="109"/>
      <c r="Q89" s="114"/>
      <c r="R89" s="114"/>
      <c r="S89" s="114"/>
      <c r="T89" s="115" t="str">
        <f t="shared" si="6"/>
        <v/>
      </c>
      <c r="U89" s="116" t="str">
        <f t="shared" si="7"/>
        <v/>
      </c>
      <c r="V89" s="117" t="str">
        <f t="shared" si="8"/>
        <v/>
      </c>
    </row>
    <row r="90" spans="1:22" s="118" customFormat="1">
      <c r="A90" s="109"/>
      <c r="B90" s="109"/>
      <c r="C90" s="110"/>
      <c r="D90" s="111"/>
      <c r="E90" s="112"/>
      <c r="F90" s="109"/>
      <c r="G90" s="109"/>
      <c r="H90" s="109"/>
      <c r="I90" s="109"/>
      <c r="J90" s="109"/>
      <c r="K90" s="113"/>
      <c r="L90" s="109"/>
      <c r="M90" s="113"/>
      <c r="N90" s="109"/>
      <c r="O90" s="113"/>
      <c r="P90" s="109"/>
      <c r="Q90" s="114"/>
      <c r="R90" s="114"/>
      <c r="S90" s="114"/>
      <c r="T90" s="115" t="str">
        <f t="shared" si="6"/>
        <v/>
      </c>
      <c r="U90" s="116" t="str">
        <f t="shared" si="7"/>
        <v/>
      </c>
      <c r="V90" s="117" t="str">
        <f t="shared" si="8"/>
        <v/>
      </c>
    </row>
    <row r="91" spans="1:22" s="118" customFormat="1">
      <c r="A91" s="109"/>
      <c r="B91" s="109"/>
      <c r="C91" s="110"/>
      <c r="D91" s="111"/>
      <c r="E91" s="112"/>
      <c r="F91" s="109"/>
      <c r="G91" s="109"/>
      <c r="H91" s="109"/>
      <c r="I91" s="109"/>
      <c r="J91" s="109"/>
      <c r="K91" s="113"/>
      <c r="L91" s="109"/>
      <c r="M91" s="113"/>
      <c r="N91" s="109"/>
      <c r="O91" s="113"/>
      <c r="P91" s="109"/>
      <c r="Q91" s="114"/>
      <c r="R91" s="114"/>
      <c r="S91" s="114"/>
      <c r="T91" s="115" t="str">
        <f t="shared" si="6"/>
        <v/>
      </c>
      <c r="U91" s="116" t="str">
        <f t="shared" si="7"/>
        <v/>
      </c>
      <c r="V91" s="117" t="str">
        <f t="shared" si="8"/>
        <v/>
      </c>
    </row>
    <row r="92" spans="1:22" s="118" customFormat="1">
      <c r="A92" s="109"/>
      <c r="B92" s="109"/>
      <c r="C92" s="110"/>
      <c r="D92" s="111"/>
      <c r="E92" s="112"/>
      <c r="F92" s="109"/>
      <c r="G92" s="109"/>
      <c r="H92" s="109"/>
      <c r="I92" s="109"/>
      <c r="J92" s="109"/>
      <c r="K92" s="113"/>
      <c r="L92" s="109"/>
      <c r="M92" s="113"/>
      <c r="N92" s="109"/>
      <c r="O92" s="113"/>
      <c r="P92" s="109"/>
      <c r="Q92" s="114"/>
      <c r="R92" s="114"/>
      <c r="S92" s="114"/>
      <c r="T92" s="115" t="str">
        <f t="shared" si="6"/>
        <v/>
      </c>
      <c r="U92" s="116" t="str">
        <f t="shared" si="7"/>
        <v/>
      </c>
      <c r="V92" s="117" t="str">
        <f t="shared" si="8"/>
        <v/>
      </c>
    </row>
    <row r="93" spans="1:22" s="118" customFormat="1">
      <c r="A93" s="109"/>
      <c r="B93" s="109"/>
      <c r="C93" s="110"/>
      <c r="D93" s="111"/>
      <c r="E93" s="112"/>
      <c r="F93" s="109"/>
      <c r="G93" s="109"/>
      <c r="H93" s="109"/>
      <c r="I93" s="109"/>
      <c r="J93" s="109"/>
      <c r="K93" s="113"/>
      <c r="L93" s="109"/>
      <c r="M93" s="113"/>
      <c r="N93" s="109"/>
      <c r="O93" s="113"/>
      <c r="P93" s="109"/>
      <c r="Q93" s="114"/>
      <c r="R93" s="114"/>
      <c r="S93" s="114"/>
      <c r="T93" s="115" t="str">
        <f t="shared" si="6"/>
        <v/>
      </c>
      <c r="U93" s="116" t="str">
        <f t="shared" si="7"/>
        <v/>
      </c>
      <c r="V93" s="117" t="str">
        <f t="shared" si="8"/>
        <v/>
      </c>
    </row>
    <row r="94" spans="1:22" s="118" customFormat="1">
      <c r="A94" s="109"/>
      <c r="B94" s="109"/>
      <c r="C94" s="110"/>
      <c r="D94" s="111"/>
      <c r="E94" s="112"/>
      <c r="F94" s="109"/>
      <c r="G94" s="109"/>
      <c r="H94" s="109"/>
      <c r="I94" s="109"/>
      <c r="J94" s="109"/>
      <c r="K94" s="113"/>
      <c r="L94" s="109"/>
      <c r="M94" s="113"/>
      <c r="N94" s="109"/>
      <c r="O94" s="113"/>
      <c r="P94" s="109"/>
      <c r="Q94" s="114"/>
      <c r="R94" s="114"/>
      <c r="S94" s="114"/>
      <c r="T94" s="115" t="str">
        <f t="shared" si="6"/>
        <v/>
      </c>
      <c r="U94" s="116" t="str">
        <f t="shared" si="7"/>
        <v/>
      </c>
      <c r="V94" s="117" t="str">
        <f t="shared" si="8"/>
        <v/>
      </c>
    </row>
    <row r="95" spans="1:22" s="118" customFormat="1">
      <c r="A95" s="109"/>
      <c r="B95" s="109"/>
      <c r="C95" s="110"/>
      <c r="D95" s="111"/>
      <c r="E95" s="112"/>
      <c r="F95" s="109"/>
      <c r="G95" s="109"/>
      <c r="H95" s="109"/>
      <c r="I95" s="109"/>
      <c r="J95" s="109"/>
      <c r="K95" s="113"/>
      <c r="L95" s="109"/>
      <c r="M95" s="113"/>
      <c r="N95" s="109"/>
      <c r="O95" s="113"/>
      <c r="P95" s="109"/>
      <c r="Q95" s="114"/>
      <c r="R95" s="114"/>
      <c r="S95" s="114"/>
      <c r="T95" s="115" t="str">
        <f t="shared" si="6"/>
        <v/>
      </c>
      <c r="U95" s="116" t="str">
        <f t="shared" si="7"/>
        <v/>
      </c>
      <c r="V95" s="117" t="str">
        <f t="shared" si="8"/>
        <v/>
      </c>
    </row>
    <row r="96" spans="1:22" s="118" customFormat="1">
      <c r="A96" s="109"/>
      <c r="B96" s="109"/>
      <c r="C96" s="110"/>
      <c r="D96" s="111"/>
      <c r="E96" s="112"/>
      <c r="F96" s="109"/>
      <c r="G96" s="109"/>
      <c r="H96" s="109"/>
      <c r="I96" s="109"/>
      <c r="J96" s="109"/>
      <c r="K96" s="113"/>
      <c r="L96" s="109"/>
      <c r="M96" s="113"/>
      <c r="N96" s="109"/>
      <c r="O96" s="113"/>
      <c r="P96" s="109"/>
      <c r="Q96" s="114"/>
      <c r="R96" s="114"/>
      <c r="S96" s="114"/>
      <c r="T96" s="115" t="str">
        <f t="shared" si="6"/>
        <v/>
      </c>
      <c r="U96" s="116" t="str">
        <f t="shared" si="7"/>
        <v/>
      </c>
      <c r="V96" s="117" t="str">
        <f t="shared" si="8"/>
        <v/>
      </c>
    </row>
    <row r="97" spans="1:22" s="118" customFormat="1">
      <c r="A97" s="109"/>
      <c r="B97" s="109"/>
      <c r="C97" s="110"/>
      <c r="D97" s="111"/>
      <c r="E97" s="112"/>
      <c r="F97" s="109"/>
      <c r="G97" s="109"/>
      <c r="H97" s="109"/>
      <c r="I97" s="109"/>
      <c r="J97" s="109"/>
      <c r="K97" s="113"/>
      <c r="L97" s="109"/>
      <c r="M97" s="113"/>
      <c r="N97" s="109"/>
      <c r="O97" s="113"/>
      <c r="P97" s="109"/>
      <c r="Q97" s="114"/>
      <c r="R97" s="114"/>
      <c r="S97" s="114"/>
      <c r="T97" s="115" t="str">
        <f t="shared" si="6"/>
        <v/>
      </c>
      <c r="U97" s="116" t="str">
        <f t="shared" si="7"/>
        <v/>
      </c>
      <c r="V97" s="117" t="str">
        <f t="shared" si="8"/>
        <v/>
      </c>
    </row>
    <row r="98" spans="1:22" s="118" customFormat="1">
      <c r="A98" s="109"/>
      <c r="B98" s="109"/>
      <c r="C98" s="110"/>
      <c r="D98" s="111"/>
      <c r="E98" s="112"/>
      <c r="F98" s="109"/>
      <c r="G98" s="109"/>
      <c r="H98" s="109"/>
      <c r="I98" s="109"/>
      <c r="J98" s="109"/>
      <c r="K98" s="113"/>
      <c r="L98" s="109"/>
      <c r="M98" s="113"/>
      <c r="N98" s="109"/>
      <c r="O98" s="113"/>
      <c r="P98" s="109"/>
      <c r="Q98" s="114"/>
      <c r="R98" s="114"/>
      <c r="S98" s="114"/>
      <c r="T98" s="115" t="str">
        <f t="shared" ref="T98:T129" si="9">IF(cBirthdate&lt;&gt;"",VLOOKUP(cBirthdate,rngAgeClasses,2,TRUE),"")</f>
        <v/>
      </c>
      <c r="U98" s="116" t="str">
        <f t="shared" ref="U98:U129" si="10">IF(ISBLANK(cName),"",IF(ISBLANK(cFirstname),"Vorname fehlt!",IF(ISBLANK(cBirthdate),"Geburtsdatum fehlt!",IF(ISBLANK(cGender),"Geschlecht fehlt!",IF(AND(cPartner&lt;&gt;"",ISBLANK(cPartnerName)),"Name für Partnerform fehlt!",IF(AND(cGroup&lt;&gt;"",ISBLANK(cGroupName)),"Name für Gruppenform fehlt!",COUNTA($E98:$S98)-COUNTA($L98,$N98)))))))</f>
        <v/>
      </c>
      <c r="V98" s="117" t="str">
        <f t="shared" ref="V98:V129" si="11">IF(AND(cName&lt;&gt;"",ISNUMBER(cNumForms)),VLOOKUP(cNumForms,rngCostTable,2,TRUE),"")</f>
        <v/>
      </c>
    </row>
    <row r="99" spans="1:22" s="118" customFormat="1">
      <c r="A99" s="109"/>
      <c r="B99" s="109"/>
      <c r="C99" s="110"/>
      <c r="D99" s="111"/>
      <c r="E99" s="112"/>
      <c r="F99" s="109"/>
      <c r="G99" s="109"/>
      <c r="H99" s="109"/>
      <c r="I99" s="109"/>
      <c r="J99" s="109"/>
      <c r="K99" s="113"/>
      <c r="L99" s="109"/>
      <c r="M99" s="113"/>
      <c r="N99" s="109"/>
      <c r="O99" s="113"/>
      <c r="P99" s="109"/>
      <c r="Q99" s="114"/>
      <c r="R99" s="114"/>
      <c r="S99" s="114"/>
      <c r="T99" s="115" t="str">
        <f t="shared" si="9"/>
        <v/>
      </c>
      <c r="U99" s="116" t="str">
        <f t="shared" si="10"/>
        <v/>
      </c>
      <c r="V99" s="117" t="str">
        <f t="shared" si="11"/>
        <v/>
      </c>
    </row>
    <row r="100" spans="1:22" s="118" customFormat="1">
      <c r="A100" s="109"/>
      <c r="B100" s="109"/>
      <c r="C100" s="110"/>
      <c r="D100" s="111"/>
      <c r="E100" s="112"/>
      <c r="F100" s="109"/>
      <c r="G100" s="109"/>
      <c r="H100" s="109"/>
      <c r="I100" s="109"/>
      <c r="J100" s="109"/>
      <c r="K100" s="113"/>
      <c r="L100" s="109"/>
      <c r="M100" s="113"/>
      <c r="N100" s="109"/>
      <c r="O100" s="113"/>
      <c r="P100" s="109"/>
      <c r="Q100" s="114"/>
      <c r="R100" s="114"/>
      <c r="S100" s="114"/>
      <c r="T100" s="115" t="str">
        <f t="shared" si="9"/>
        <v/>
      </c>
      <c r="U100" s="116" t="str">
        <f t="shared" si="10"/>
        <v/>
      </c>
      <c r="V100" s="117" t="str">
        <f t="shared" si="11"/>
        <v/>
      </c>
    </row>
    <row r="101" spans="1:22" s="118" customFormat="1">
      <c r="A101" s="109"/>
      <c r="B101" s="109"/>
      <c r="C101" s="110"/>
      <c r="D101" s="111"/>
      <c r="E101" s="112"/>
      <c r="F101" s="109"/>
      <c r="G101" s="109"/>
      <c r="H101" s="109"/>
      <c r="I101" s="109"/>
      <c r="J101" s="109"/>
      <c r="K101" s="113"/>
      <c r="L101" s="109"/>
      <c r="M101" s="113"/>
      <c r="N101" s="109"/>
      <c r="O101" s="113"/>
      <c r="P101" s="109"/>
      <c r="Q101" s="114"/>
      <c r="R101" s="114"/>
      <c r="S101" s="114"/>
      <c r="T101" s="115" t="str">
        <f t="shared" si="9"/>
        <v/>
      </c>
      <c r="U101" s="116" t="str">
        <f t="shared" si="10"/>
        <v/>
      </c>
      <c r="V101" s="117" t="str">
        <f t="shared" si="11"/>
        <v/>
      </c>
    </row>
    <row r="102" spans="1:22" s="118" customFormat="1">
      <c r="A102" s="109"/>
      <c r="B102" s="109"/>
      <c r="C102" s="110"/>
      <c r="D102" s="111"/>
      <c r="E102" s="112"/>
      <c r="F102" s="109"/>
      <c r="G102" s="109"/>
      <c r="H102" s="109"/>
      <c r="I102" s="109"/>
      <c r="J102" s="109"/>
      <c r="K102" s="113"/>
      <c r="L102" s="109"/>
      <c r="M102" s="113"/>
      <c r="N102" s="109"/>
      <c r="O102" s="113"/>
      <c r="P102" s="109"/>
      <c r="Q102" s="114"/>
      <c r="R102" s="114"/>
      <c r="S102" s="114"/>
      <c r="T102" s="115" t="str">
        <f t="shared" si="9"/>
        <v/>
      </c>
      <c r="U102" s="116" t="str">
        <f t="shared" si="10"/>
        <v/>
      </c>
      <c r="V102" s="117" t="str">
        <f t="shared" si="11"/>
        <v/>
      </c>
    </row>
    <row r="103" spans="1:22" s="118" customFormat="1">
      <c r="A103" s="109"/>
      <c r="B103" s="109"/>
      <c r="C103" s="110"/>
      <c r="D103" s="111"/>
      <c r="E103" s="112"/>
      <c r="F103" s="109"/>
      <c r="G103" s="109"/>
      <c r="H103" s="109"/>
      <c r="I103" s="109"/>
      <c r="J103" s="109"/>
      <c r="K103" s="113"/>
      <c r="L103" s="109"/>
      <c r="M103" s="113"/>
      <c r="N103" s="109"/>
      <c r="O103" s="113"/>
      <c r="P103" s="109"/>
      <c r="Q103" s="114"/>
      <c r="R103" s="114"/>
      <c r="S103" s="114"/>
      <c r="T103" s="115" t="str">
        <f t="shared" si="9"/>
        <v/>
      </c>
      <c r="U103" s="116" t="str">
        <f t="shared" si="10"/>
        <v/>
      </c>
      <c r="V103" s="117" t="str">
        <f t="shared" si="11"/>
        <v/>
      </c>
    </row>
    <row r="104" spans="1:22" s="118" customFormat="1">
      <c r="A104" s="109"/>
      <c r="B104" s="109"/>
      <c r="C104" s="110"/>
      <c r="D104" s="111"/>
      <c r="E104" s="112"/>
      <c r="F104" s="109"/>
      <c r="G104" s="109"/>
      <c r="H104" s="109"/>
      <c r="I104" s="109"/>
      <c r="J104" s="109"/>
      <c r="K104" s="113"/>
      <c r="L104" s="109"/>
      <c r="M104" s="113"/>
      <c r="N104" s="109"/>
      <c r="O104" s="113"/>
      <c r="P104" s="109"/>
      <c r="Q104" s="114"/>
      <c r="R104" s="114"/>
      <c r="S104" s="114"/>
      <c r="T104" s="115" t="str">
        <f t="shared" si="9"/>
        <v/>
      </c>
      <c r="U104" s="116" t="str">
        <f t="shared" si="10"/>
        <v/>
      </c>
      <c r="V104" s="117" t="str">
        <f t="shared" si="11"/>
        <v/>
      </c>
    </row>
    <row r="105" spans="1:22" s="118" customFormat="1">
      <c r="A105" s="109"/>
      <c r="B105" s="109"/>
      <c r="C105" s="110"/>
      <c r="D105" s="111"/>
      <c r="E105" s="112"/>
      <c r="F105" s="109"/>
      <c r="G105" s="109"/>
      <c r="H105" s="109"/>
      <c r="I105" s="109"/>
      <c r="J105" s="109"/>
      <c r="K105" s="113"/>
      <c r="L105" s="109"/>
      <c r="M105" s="113"/>
      <c r="N105" s="109"/>
      <c r="O105" s="113"/>
      <c r="P105" s="109"/>
      <c r="Q105" s="114"/>
      <c r="R105" s="114"/>
      <c r="S105" s="114"/>
      <c r="T105" s="115" t="str">
        <f t="shared" si="9"/>
        <v/>
      </c>
      <c r="U105" s="116" t="str">
        <f t="shared" si="10"/>
        <v/>
      </c>
      <c r="V105" s="117" t="str">
        <f t="shared" si="11"/>
        <v/>
      </c>
    </row>
    <row r="106" spans="1:22" s="118" customFormat="1">
      <c r="A106" s="109"/>
      <c r="B106" s="109"/>
      <c r="C106" s="110"/>
      <c r="D106" s="111"/>
      <c r="E106" s="112"/>
      <c r="F106" s="109"/>
      <c r="G106" s="109"/>
      <c r="H106" s="109"/>
      <c r="I106" s="109"/>
      <c r="J106" s="109"/>
      <c r="K106" s="113"/>
      <c r="L106" s="109"/>
      <c r="M106" s="113"/>
      <c r="N106" s="109"/>
      <c r="O106" s="113"/>
      <c r="P106" s="109"/>
      <c r="Q106" s="114"/>
      <c r="R106" s="114"/>
      <c r="S106" s="114"/>
      <c r="T106" s="115" t="str">
        <f t="shared" si="9"/>
        <v/>
      </c>
      <c r="U106" s="116" t="str">
        <f t="shared" si="10"/>
        <v/>
      </c>
      <c r="V106" s="117" t="str">
        <f t="shared" si="11"/>
        <v/>
      </c>
    </row>
    <row r="107" spans="1:22" s="118" customFormat="1">
      <c r="A107" s="109"/>
      <c r="B107" s="109"/>
      <c r="C107" s="110"/>
      <c r="D107" s="111"/>
      <c r="E107" s="112"/>
      <c r="F107" s="109"/>
      <c r="G107" s="109"/>
      <c r="H107" s="109"/>
      <c r="I107" s="109"/>
      <c r="J107" s="109"/>
      <c r="K107" s="113"/>
      <c r="L107" s="109"/>
      <c r="M107" s="113"/>
      <c r="N107" s="109"/>
      <c r="O107" s="113"/>
      <c r="P107" s="109"/>
      <c r="Q107" s="114"/>
      <c r="R107" s="114"/>
      <c r="S107" s="114"/>
      <c r="T107" s="115" t="str">
        <f t="shared" si="9"/>
        <v/>
      </c>
      <c r="U107" s="116" t="str">
        <f t="shared" si="10"/>
        <v/>
      </c>
      <c r="V107" s="117" t="str">
        <f t="shared" si="11"/>
        <v/>
      </c>
    </row>
    <row r="108" spans="1:22" s="118" customFormat="1">
      <c r="A108" s="109"/>
      <c r="B108" s="109"/>
      <c r="C108" s="110"/>
      <c r="D108" s="111"/>
      <c r="E108" s="112"/>
      <c r="F108" s="109"/>
      <c r="G108" s="109"/>
      <c r="H108" s="109"/>
      <c r="I108" s="109"/>
      <c r="J108" s="109"/>
      <c r="K108" s="113"/>
      <c r="L108" s="109"/>
      <c r="M108" s="113"/>
      <c r="N108" s="109"/>
      <c r="O108" s="113"/>
      <c r="P108" s="109"/>
      <c r="Q108" s="114"/>
      <c r="R108" s="114"/>
      <c r="S108" s="114"/>
      <c r="T108" s="115" t="str">
        <f t="shared" si="9"/>
        <v/>
      </c>
      <c r="U108" s="116" t="str">
        <f t="shared" si="10"/>
        <v/>
      </c>
      <c r="V108" s="117" t="str">
        <f t="shared" si="11"/>
        <v/>
      </c>
    </row>
    <row r="109" spans="1:22" s="118" customFormat="1">
      <c r="A109" s="109"/>
      <c r="B109" s="109"/>
      <c r="C109" s="110"/>
      <c r="D109" s="111"/>
      <c r="E109" s="112"/>
      <c r="F109" s="109"/>
      <c r="G109" s="109"/>
      <c r="H109" s="109"/>
      <c r="I109" s="109"/>
      <c r="J109" s="109"/>
      <c r="K109" s="113"/>
      <c r="L109" s="109"/>
      <c r="M109" s="113"/>
      <c r="N109" s="109"/>
      <c r="O109" s="113"/>
      <c r="P109" s="109"/>
      <c r="Q109" s="114"/>
      <c r="R109" s="114"/>
      <c r="S109" s="114"/>
      <c r="T109" s="115" t="str">
        <f t="shared" si="9"/>
        <v/>
      </c>
      <c r="U109" s="116" t="str">
        <f t="shared" si="10"/>
        <v/>
      </c>
      <c r="V109" s="117" t="str">
        <f t="shared" si="11"/>
        <v/>
      </c>
    </row>
    <row r="110" spans="1:22" s="118" customFormat="1">
      <c r="A110" s="109"/>
      <c r="B110" s="109"/>
      <c r="C110" s="110"/>
      <c r="D110" s="111"/>
      <c r="E110" s="112"/>
      <c r="F110" s="109"/>
      <c r="G110" s="109"/>
      <c r="H110" s="109"/>
      <c r="I110" s="109"/>
      <c r="J110" s="109"/>
      <c r="K110" s="113"/>
      <c r="L110" s="109"/>
      <c r="M110" s="113"/>
      <c r="N110" s="109"/>
      <c r="O110" s="113"/>
      <c r="P110" s="109"/>
      <c r="Q110" s="114"/>
      <c r="R110" s="114"/>
      <c r="S110" s="114"/>
      <c r="T110" s="115" t="str">
        <f t="shared" si="9"/>
        <v/>
      </c>
      <c r="U110" s="116" t="str">
        <f t="shared" si="10"/>
        <v/>
      </c>
      <c r="V110" s="117" t="str">
        <f t="shared" si="11"/>
        <v/>
      </c>
    </row>
    <row r="111" spans="1:22" s="118" customFormat="1">
      <c r="A111" s="109"/>
      <c r="B111" s="109"/>
      <c r="C111" s="110"/>
      <c r="D111" s="111"/>
      <c r="E111" s="112"/>
      <c r="F111" s="109"/>
      <c r="G111" s="109"/>
      <c r="H111" s="109"/>
      <c r="I111" s="109"/>
      <c r="J111" s="109"/>
      <c r="K111" s="113"/>
      <c r="L111" s="109"/>
      <c r="M111" s="113"/>
      <c r="N111" s="109"/>
      <c r="O111" s="113"/>
      <c r="P111" s="109"/>
      <c r="Q111" s="114"/>
      <c r="R111" s="114"/>
      <c r="S111" s="114"/>
      <c r="T111" s="115" t="str">
        <f t="shared" si="9"/>
        <v/>
      </c>
      <c r="U111" s="116" t="str">
        <f t="shared" si="10"/>
        <v/>
      </c>
      <c r="V111" s="117" t="str">
        <f t="shared" si="11"/>
        <v/>
      </c>
    </row>
    <row r="112" spans="1:22" s="118" customFormat="1">
      <c r="A112" s="109"/>
      <c r="B112" s="109"/>
      <c r="C112" s="110"/>
      <c r="D112" s="111"/>
      <c r="E112" s="112"/>
      <c r="F112" s="109"/>
      <c r="G112" s="109"/>
      <c r="H112" s="109"/>
      <c r="I112" s="109"/>
      <c r="J112" s="109"/>
      <c r="K112" s="113"/>
      <c r="L112" s="109"/>
      <c r="M112" s="113"/>
      <c r="N112" s="109"/>
      <c r="O112" s="113"/>
      <c r="P112" s="109"/>
      <c r="Q112" s="114"/>
      <c r="R112" s="114"/>
      <c r="S112" s="114"/>
      <c r="T112" s="115" t="str">
        <f t="shared" si="9"/>
        <v/>
      </c>
      <c r="U112" s="116" t="str">
        <f t="shared" si="10"/>
        <v/>
      </c>
      <c r="V112" s="117" t="str">
        <f t="shared" si="11"/>
        <v/>
      </c>
    </row>
    <row r="113" spans="1:22" s="118" customFormat="1">
      <c r="A113" s="109"/>
      <c r="B113" s="109"/>
      <c r="C113" s="110"/>
      <c r="D113" s="111"/>
      <c r="E113" s="112"/>
      <c r="F113" s="109"/>
      <c r="G113" s="109"/>
      <c r="H113" s="109"/>
      <c r="I113" s="109"/>
      <c r="J113" s="109"/>
      <c r="K113" s="113"/>
      <c r="L113" s="109"/>
      <c r="M113" s="113"/>
      <c r="N113" s="109"/>
      <c r="O113" s="113"/>
      <c r="P113" s="109"/>
      <c r="Q113" s="114"/>
      <c r="R113" s="114"/>
      <c r="S113" s="114"/>
      <c r="T113" s="115" t="str">
        <f t="shared" si="9"/>
        <v/>
      </c>
      <c r="U113" s="116" t="str">
        <f t="shared" si="10"/>
        <v/>
      </c>
      <c r="V113" s="117" t="str">
        <f t="shared" si="11"/>
        <v/>
      </c>
    </row>
    <row r="114" spans="1:22" s="118" customFormat="1">
      <c r="A114" s="109"/>
      <c r="B114" s="109"/>
      <c r="C114" s="110"/>
      <c r="D114" s="111"/>
      <c r="E114" s="112"/>
      <c r="F114" s="109"/>
      <c r="G114" s="109"/>
      <c r="H114" s="109"/>
      <c r="I114" s="109"/>
      <c r="J114" s="109"/>
      <c r="K114" s="113"/>
      <c r="L114" s="109"/>
      <c r="M114" s="113"/>
      <c r="N114" s="109"/>
      <c r="O114" s="113"/>
      <c r="P114" s="109"/>
      <c r="Q114" s="114"/>
      <c r="R114" s="114"/>
      <c r="S114" s="114"/>
      <c r="T114" s="115" t="str">
        <f t="shared" si="9"/>
        <v/>
      </c>
      <c r="U114" s="116" t="str">
        <f t="shared" si="10"/>
        <v/>
      </c>
      <c r="V114" s="117" t="str">
        <f t="shared" si="11"/>
        <v/>
      </c>
    </row>
    <row r="115" spans="1:22" s="118" customFormat="1">
      <c r="A115" s="109"/>
      <c r="B115" s="109"/>
      <c r="C115" s="110"/>
      <c r="D115" s="111"/>
      <c r="E115" s="112"/>
      <c r="F115" s="109"/>
      <c r="G115" s="109"/>
      <c r="H115" s="109"/>
      <c r="I115" s="109"/>
      <c r="J115" s="109"/>
      <c r="K115" s="113"/>
      <c r="L115" s="109"/>
      <c r="M115" s="113"/>
      <c r="N115" s="109"/>
      <c r="O115" s="113"/>
      <c r="P115" s="109"/>
      <c r="Q115" s="114"/>
      <c r="R115" s="114"/>
      <c r="S115" s="114"/>
      <c r="T115" s="115" t="str">
        <f t="shared" si="9"/>
        <v/>
      </c>
      <c r="U115" s="116" t="str">
        <f t="shared" si="10"/>
        <v/>
      </c>
      <c r="V115" s="117" t="str">
        <f t="shared" si="11"/>
        <v/>
      </c>
    </row>
    <row r="116" spans="1:22" s="118" customFormat="1">
      <c r="A116" s="109"/>
      <c r="B116" s="109"/>
      <c r="C116" s="110"/>
      <c r="D116" s="111"/>
      <c r="E116" s="112"/>
      <c r="F116" s="109"/>
      <c r="G116" s="109"/>
      <c r="H116" s="109"/>
      <c r="I116" s="109"/>
      <c r="J116" s="109"/>
      <c r="K116" s="113"/>
      <c r="L116" s="109"/>
      <c r="M116" s="113"/>
      <c r="N116" s="109"/>
      <c r="O116" s="113"/>
      <c r="P116" s="109"/>
      <c r="Q116" s="114"/>
      <c r="R116" s="114"/>
      <c r="S116" s="114"/>
      <c r="T116" s="115" t="str">
        <f t="shared" si="9"/>
        <v/>
      </c>
      <c r="U116" s="116" t="str">
        <f t="shared" si="10"/>
        <v/>
      </c>
      <c r="V116" s="117" t="str">
        <f t="shared" si="11"/>
        <v/>
      </c>
    </row>
    <row r="117" spans="1:22" s="118" customFormat="1">
      <c r="A117" s="109"/>
      <c r="B117" s="109"/>
      <c r="C117" s="110"/>
      <c r="D117" s="111"/>
      <c r="E117" s="112"/>
      <c r="F117" s="109"/>
      <c r="G117" s="109"/>
      <c r="H117" s="109"/>
      <c r="I117" s="109"/>
      <c r="J117" s="109"/>
      <c r="K117" s="113"/>
      <c r="L117" s="109"/>
      <c r="M117" s="113"/>
      <c r="N117" s="109"/>
      <c r="O117" s="113"/>
      <c r="P117" s="109"/>
      <c r="Q117" s="114"/>
      <c r="R117" s="114"/>
      <c r="S117" s="114"/>
      <c r="T117" s="115" t="str">
        <f t="shared" si="9"/>
        <v/>
      </c>
      <c r="U117" s="116" t="str">
        <f t="shared" si="10"/>
        <v/>
      </c>
      <c r="V117" s="117" t="str">
        <f t="shared" si="11"/>
        <v/>
      </c>
    </row>
    <row r="118" spans="1:22" s="118" customFormat="1">
      <c r="A118" s="109"/>
      <c r="B118" s="109"/>
      <c r="C118" s="110"/>
      <c r="D118" s="111"/>
      <c r="E118" s="112"/>
      <c r="F118" s="109"/>
      <c r="G118" s="109"/>
      <c r="H118" s="109"/>
      <c r="I118" s="109"/>
      <c r="J118" s="109"/>
      <c r="K118" s="113"/>
      <c r="L118" s="109"/>
      <c r="M118" s="113"/>
      <c r="N118" s="109"/>
      <c r="O118" s="113"/>
      <c r="P118" s="109"/>
      <c r="Q118" s="114"/>
      <c r="R118" s="114"/>
      <c r="S118" s="114"/>
      <c r="T118" s="115" t="str">
        <f t="shared" si="9"/>
        <v/>
      </c>
      <c r="U118" s="116" t="str">
        <f t="shared" si="10"/>
        <v/>
      </c>
      <c r="V118" s="117" t="str">
        <f t="shared" si="11"/>
        <v/>
      </c>
    </row>
    <row r="119" spans="1:22" s="118" customFormat="1">
      <c r="A119" s="109"/>
      <c r="B119" s="109"/>
      <c r="C119" s="110"/>
      <c r="D119" s="111"/>
      <c r="E119" s="112"/>
      <c r="F119" s="109"/>
      <c r="G119" s="109"/>
      <c r="H119" s="109"/>
      <c r="I119" s="109"/>
      <c r="J119" s="109"/>
      <c r="K119" s="113"/>
      <c r="L119" s="109"/>
      <c r="M119" s="113"/>
      <c r="N119" s="109"/>
      <c r="O119" s="113"/>
      <c r="P119" s="109"/>
      <c r="Q119" s="114"/>
      <c r="R119" s="114"/>
      <c r="S119" s="114"/>
      <c r="T119" s="115" t="str">
        <f t="shared" si="9"/>
        <v/>
      </c>
      <c r="U119" s="116" t="str">
        <f t="shared" si="10"/>
        <v/>
      </c>
      <c r="V119" s="117" t="str">
        <f t="shared" si="11"/>
        <v/>
      </c>
    </row>
    <row r="120" spans="1:22" s="118" customFormat="1">
      <c r="A120" s="109"/>
      <c r="B120" s="109"/>
      <c r="C120" s="110"/>
      <c r="D120" s="111"/>
      <c r="E120" s="112"/>
      <c r="F120" s="109"/>
      <c r="G120" s="109"/>
      <c r="H120" s="109"/>
      <c r="I120" s="109"/>
      <c r="J120" s="109"/>
      <c r="K120" s="113"/>
      <c r="L120" s="109"/>
      <c r="M120" s="113"/>
      <c r="N120" s="109"/>
      <c r="O120" s="113"/>
      <c r="P120" s="109"/>
      <c r="Q120" s="114"/>
      <c r="R120" s="114"/>
      <c r="S120" s="114"/>
      <c r="T120" s="115" t="str">
        <f t="shared" si="9"/>
        <v/>
      </c>
      <c r="U120" s="116" t="str">
        <f t="shared" si="10"/>
        <v/>
      </c>
      <c r="V120" s="117" t="str">
        <f t="shared" si="11"/>
        <v/>
      </c>
    </row>
    <row r="121" spans="1:22" s="118" customFormat="1">
      <c r="A121" s="109"/>
      <c r="B121" s="109"/>
      <c r="C121" s="110"/>
      <c r="D121" s="111"/>
      <c r="E121" s="112"/>
      <c r="F121" s="109"/>
      <c r="G121" s="109"/>
      <c r="H121" s="109"/>
      <c r="I121" s="109"/>
      <c r="J121" s="109"/>
      <c r="K121" s="113"/>
      <c r="L121" s="109"/>
      <c r="M121" s="113"/>
      <c r="N121" s="109"/>
      <c r="O121" s="113"/>
      <c r="P121" s="109"/>
      <c r="Q121" s="114"/>
      <c r="R121" s="114"/>
      <c r="S121" s="114"/>
      <c r="T121" s="115" t="str">
        <f t="shared" si="9"/>
        <v/>
      </c>
      <c r="U121" s="116" t="str">
        <f t="shared" si="10"/>
        <v/>
      </c>
      <c r="V121" s="117" t="str">
        <f t="shared" si="11"/>
        <v/>
      </c>
    </row>
    <row r="122" spans="1:22" s="118" customFormat="1">
      <c r="A122" s="109"/>
      <c r="B122" s="109"/>
      <c r="C122" s="110"/>
      <c r="D122" s="111"/>
      <c r="E122" s="112"/>
      <c r="F122" s="109"/>
      <c r="G122" s="109"/>
      <c r="H122" s="109"/>
      <c r="I122" s="109"/>
      <c r="J122" s="109"/>
      <c r="K122" s="113"/>
      <c r="L122" s="109"/>
      <c r="M122" s="113"/>
      <c r="N122" s="109"/>
      <c r="O122" s="113"/>
      <c r="P122" s="109"/>
      <c r="Q122" s="114"/>
      <c r="R122" s="114"/>
      <c r="S122" s="114"/>
      <c r="T122" s="115" t="str">
        <f t="shared" si="9"/>
        <v/>
      </c>
      <c r="U122" s="116" t="str">
        <f t="shared" si="10"/>
        <v/>
      </c>
      <c r="V122" s="117" t="str">
        <f t="shared" si="11"/>
        <v/>
      </c>
    </row>
    <row r="123" spans="1:22" s="118" customFormat="1">
      <c r="A123" s="109"/>
      <c r="B123" s="109"/>
      <c r="C123" s="110"/>
      <c r="D123" s="111"/>
      <c r="E123" s="112"/>
      <c r="F123" s="109"/>
      <c r="G123" s="109"/>
      <c r="H123" s="109"/>
      <c r="I123" s="109"/>
      <c r="J123" s="109"/>
      <c r="K123" s="113"/>
      <c r="L123" s="109"/>
      <c r="M123" s="113"/>
      <c r="N123" s="109"/>
      <c r="O123" s="113"/>
      <c r="P123" s="109"/>
      <c r="Q123" s="114"/>
      <c r="R123" s="114"/>
      <c r="S123" s="114"/>
      <c r="T123" s="115" t="str">
        <f t="shared" si="9"/>
        <v/>
      </c>
      <c r="U123" s="116" t="str">
        <f t="shared" si="10"/>
        <v/>
      </c>
      <c r="V123" s="117" t="str">
        <f t="shared" si="11"/>
        <v/>
      </c>
    </row>
    <row r="124" spans="1:22" s="118" customFormat="1">
      <c r="A124" s="109"/>
      <c r="B124" s="109"/>
      <c r="C124" s="110"/>
      <c r="D124" s="111"/>
      <c r="E124" s="112"/>
      <c r="F124" s="109"/>
      <c r="G124" s="109"/>
      <c r="H124" s="109"/>
      <c r="I124" s="109"/>
      <c r="J124" s="109"/>
      <c r="K124" s="113"/>
      <c r="L124" s="109"/>
      <c r="M124" s="113"/>
      <c r="N124" s="109"/>
      <c r="O124" s="113"/>
      <c r="P124" s="109"/>
      <c r="Q124" s="114"/>
      <c r="R124" s="114"/>
      <c r="S124" s="114"/>
      <c r="T124" s="115" t="str">
        <f t="shared" si="9"/>
        <v/>
      </c>
      <c r="U124" s="116" t="str">
        <f t="shared" si="10"/>
        <v/>
      </c>
      <c r="V124" s="117" t="str">
        <f t="shared" si="11"/>
        <v/>
      </c>
    </row>
    <row r="125" spans="1:22" s="118" customFormat="1">
      <c r="A125" s="109"/>
      <c r="B125" s="109"/>
      <c r="C125" s="110"/>
      <c r="D125" s="111"/>
      <c r="E125" s="112"/>
      <c r="F125" s="109"/>
      <c r="G125" s="109"/>
      <c r="H125" s="109"/>
      <c r="I125" s="109"/>
      <c r="J125" s="109"/>
      <c r="K125" s="113"/>
      <c r="L125" s="109"/>
      <c r="M125" s="113"/>
      <c r="N125" s="109"/>
      <c r="O125" s="113"/>
      <c r="P125" s="109"/>
      <c r="Q125" s="114"/>
      <c r="R125" s="114"/>
      <c r="S125" s="114"/>
      <c r="T125" s="115" t="str">
        <f t="shared" si="9"/>
        <v/>
      </c>
      <c r="U125" s="116" t="str">
        <f t="shared" si="10"/>
        <v/>
      </c>
      <c r="V125" s="117" t="str">
        <f t="shared" si="11"/>
        <v/>
      </c>
    </row>
    <row r="126" spans="1:22" s="118" customFormat="1">
      <c r="A126" s="109"/>
      <c r="B126" s="109"/>
      <c r="C126" s="110"/>
      <c r="D126" s="111"/>
      <c r="E126" s="112"/>
      <c r="F126" s="109"/>
      <c r="G126" s="109"/>
      <c r="H126" s="109"/>
      <c r="I126" s="109"/>
      <c r="J126" s="109"/>
      <c r="K126" s="113"/>
      <c r="L126" s="109"/>
      <c r="M126" s="113"/>
      <c r="N126" s="109"/>
      <c r="O126" s="113"/>
      <c r="P126" s="109"/>
      <c r="Q126" s="114"/>
      <c r="R126" s="114"/>
      <c r="S126" s="114"/>
      <c r="T126" s="115" t="str">
        <f t="shared" si="9"/>
        <v/>
      </c>
      <c r="U126" s="116" t="str">
        <f t="shared" si="10"/>
        <v/>
      </c>
      <c r="V126" s="117" t="str">
        <f t="shared" si="11"/>
        <v/>
      </c>
    </row>
    <row r="127" spans="1:22" s="118" customFormat="1">
      <c r="A127" s="109"/>
      <c r="B127" s="109"/>
      <c r="C127" s="110"/>
      <c r="D127" s="111"/>
      <c r="E127" s="112"/>
      <c r="F127" s="109"/>
      <c r="G127" s="109"/>
      <c r="H127" s="109"/>
      <c r="I127" s="109"/>
      <c r="J127" s="109"/>
      <c r="K127" s="113"/>
      <c r="L127" s="109"/>
      <c r="M127" s="113"/>
      <c r="N127" s="109"/>
      <c r="O127" s="113"/>
      <c r="P127" s="109"/>
      <c r="Q127" s="114"/>
      <c r="R127" s="114"/>
      <c r="S127" s="114"/>
      <c r="T127" s="115" t="str">
        <f t="shared" si="9"/>
        <v/>
      </c>
      <c r="U127" s="116" t="str">
        <f t="shared" si="10"/>
        <v/>
      </c>
      <c r="V127" s="117" t="str">
        <f t="shared" si="11"/>
        <v/>
      </c>
    </row>
    <row r="128" spans="1:22" s="118" customFormat="1">
      <c r="A128" s="109"/>
      <c r="B128" s="109"/>
      <c r="C128" s="110"/>
      <c r="D128" s="111"/>
      <c r="E128" s="112"/>
      <c r="F128" s="109"/>
      <c r="G128" s="109"/>
      <c r="H128" s="109"/>
      <c r="I128" s="109"/>
      <c r="J128" s="109"/>
      <c r="K128" s="113"/>
      <c r="L128" s="109"/>
      <c r="M128" s="113"/>
      <c r="N128" s="109"/>
      <c r="O128" s="113"/>
      <c r="P128" s="109"/>
      <c r="Q128" s="114"/>
      <c r="R128" s="114"/>
      <c r="S128" s="114"/>
      <c r="T128" s="115" t="str">
        <f t="shared" si="9"/>
        <v/>
      </c>
      <c r="U128" s="116" t="str">
        <f t="shared" si="10"/>
        <v/>
      </c>
      <c r="V128" s="117" t="str">
        <f t="shared" si="11"/>
        <v/>
      </c>
    </row>
    <row r="129" spans="1:22" s="118" customFormat="1">
      <c r="A129" s="109"/>
      <c r="B129" s="109"/>
      <c r="C129" s="110"/>
      <c r="D129" s="111"/>
      <c r="E129" s="112"/>
      <c r="F129" s="109"/>
      <c r="G129" s="109"/>
      <c r="H129" s="109"/>
      <c r="I129" s="109"/>
      <c r="J129" s="109"/>
      <c r="K129" s="113"/>
      <c r="L129" s="109"/>
      <c r="M129" s="113"/>
      <c r="N129" s="109"/>
      <c r="O129" s="113"/>
      <c r="P129" s="109"/>
      <c r="Q129" s="114"/>
      <c r="R129" s="114"/>
      <c r="S129" s="114"/>
      <c r="T129" s="115" t="str">
        <f t="shared" si="9"/>
        <v/>
      </c>
      <c r="U129" s="116" t="str">
        <f t="shared" si="10"/>
        <v/>
      </c>
      <c r="V129" s="117" t="str">
        <f t="shared" si="11"/>
        <v/>
      </c>
    </row>
    <row r="130" spans="1:22" s="118" customFormat="1">
      <c r="A130" s="109"/>
      <c r="B130" s="109"/>
      <c r="C130" s="110"/>
      <c r="D130" s="111"/>
      <c r="E130" s="112"/>
      <c r="F130" s="109"/>
      <c r="G130" s="109"/>
      <c r="H130" s="109"/>
      <c r="I130" s="109"/>
      <c r="J130" s="109"/>
      <c r="K130" s="113"/>
      <c r="L130" s="109"/>
      <c r="M130" s="113"/>
      <c r="N130" s="109"/>
      <c r="O130" s="113"/>
      <c r="P130" s="109"/>
      <c r="Q130" s="114"/>
      <c r="R130" s="114"/>
      <c r="S130" s="114"/>
      <c r="T130" s="115" t="str">
        <f t="shared" ref="T130:T161" si="12">IF(cBirthdate&lt;&gt;"",VLOOKUP(cBirthdate,rngAgeClasses,2,TRUE),"")</f>
        <v/>
      </c>
      <c r="U130" s="116" t="str">
        <f t="shared" ref="U130:U161" si="13">IF(ISBLANK(cName),"",IF(ISBLANK(cFirstname),"Vorname fehlt!",IF(ISBLANK(cBirthdate),"Geburtsdatum fehlt!",IF(ISBLANK(cGender),"Geschlecht fehlt!",IF(AND(cPartner&lt;&gt;"",ISBLANK(cPartnerName)),"Name für Partnerform fehlt!",IF(AND(cGroup&lt;&gt;"",ISBLANK(cGroupName)),"Name für Gruppenform fehlt!",COUNTA($E130:$S130)-COUNTA($L130,$N130)))))))</f>
        <v/>
      </c>
      <c r="V130" s="117" t="str">
        <f t="shared" ref="V130:V161" si="14">IF(AND(cName&lt;&gt;"",ISNUMBER(cNumForms)),VLOOKUP(cNumForms,rngCostTable,2,TRUE),"")</f>
        <v/>
      </c>
    </row>
    <row r="131" spans="1:22" s="118" customFormat="1">
      <c r="A131" s="109"/>
      <c r="B131" s="109"/>
      <c r="C131" s="110"/>
      <c r="D131" s="111"/>
      <c r="E131" s="112"/>
      <c r="F131" s="109"/>
      <c r="G131" s="109"/>
      <c r="H131" s="109"/>
      <c r="I131" s="109"/>
      <c r="J131" s="109"/>
      <c r="K131" s="113"/>
      <c r="L131" s="109"/>
      <c r="M131" s="113"/>
      <c r="N131" s="109"/>
      <c r="O131" s="113"/>
      <c r="P131" s="109"/>
      <c r="Q131" s="114"/>
      <c r="R131" s="114"/>
      <c r="S131" s="114"/>
      <c r="T131" s="115" t="str">
        <f t="shared" si="12"/>
        <v/>
      </c>
      <c r="U131" s="116" t="str">
        <f t="shared" si="13"/>
        <v/>
      </c>
      <c r="V131" s="117" t="str">
        <f t="shared" si="14"/>
        <v/>
      </c>
    </row>
    <row r="132" spans="1:22" s="118" customFormat="1">
      <c r="A132" s="109"/>
      <c r="B132" s="109"/>
      <c r="C132" s="110"/>
      <c r="D132" s="111"/>
      <c r="E132" s="112"/>
      <c r="F132" s="109"/>
      <c r="G132" s="109"/>
      <c r="H132" s="109"/>
      <c r="I132" s="109"/>
      <c r="J132" s="109"/>
      <c r="K132" s="113"/>
      <c r="L132" s="109"/>
      <c r="M132" s="113"/>
      <c r="N132" s="109"/>
      <c r="O132" s="113"/>
      <c r="P132" s="109"/>
      <c r="Q132" s="114"/>
      <c r="R132" s="114"/>
      <c r="S132" s="114"/>
      <c r="T132" s="115" t="str">
        <f t="shared" si="12"/>
        <v/>
      </c>
      <c r="U132" s="116" t="str">
        <f t="shared" si="13"/>
        <v/>
      </c>
      <c r="V132" s="117" t="str">
        <f t="shared" si="14"/>
        <v/>
      </c>
    </row>
    <row r="133" spans="1:22" s="118" customFormat="1">
      <c r="A133" s="109"/>
      <c r="B133" s="109"/>
      <c r="C133" s="110"/>
      <c r="D133" s="111"/>
      <c r="E133" s="112"/>
      <c r="F133" s="109"/>
      <c r="G133" s="109"/>
      <c r="H133" s="109"/>
      <c r="I133" s="109"/>
      <c r="J133" s="109"/>
      <c r="K133" s="113"/>
      <c r="L133" s="109"/>
      <c r="M133" s="113"/>
      <c r="N133" s="109"/>
      <c r="O133" s="113"/>
      <c r="P133" s="109"/>
      <c r="Q133" s="114"/>
      <c r="R133" s="114"/>
      <c r="S133" s="114"/>
      <c r="T133" s="115" t="str">
        <f t="shared" si="12"/>
        <v/>
      </c>
      <c r="U133" s="116" t="str">
        <f t="shared" si="13"/>
        <v/>
      </c>
      <c r="V133" s="117" t="str">
        <f t="shared" si="14"/>
        <v/>
      </c>
    </row>
    <row r="134" spans="1:22" s="118" customFormat="1">
      <c r="A134" s="109"/>
      <c r="B134" s="109"/>
      <c r="C134" s="110"/>
      <c r="D134" s="111"/>
      <c r="E134" s="112"/>
      <c r="F134" s="109"/>
      <c r="G134" s="109"/>
      <c r="H134" s="109"/>
      <c r="I134" s="109"/>
      <c r="J134" s="109"/>
      <c r="K134" s="113"/>
      <c r="L134" s="109"/>
      <c r="M134" s="113"/>
      <c r="N134" s="109"/>
      <c r="O134" s="113"/>
      <c r="P134" s="109"/>
      <c r="Q134" s="114"/>
      <c r="R134" s="114"/>
      <c r="S134" s="114"/>
      <c r="T134" s="115" t="str">
        <f t="shared" si="12"/>
        <v/>
      </c>
      <c r="U134" s="116" t="str">
        <f t="shared" si="13"/>
        <v/>
      </c>
      <c r="V134" s="117" t="str">
        <f t="shared" si="14"/>
        <v/>
      </c>
    </row>
    <row r="135" spans="1:22" s="118" customFormat="1">
      <c r="A135" s="109"/>
      <c r="B135" s="109"/>
      <c r="C135" s="110"/>
      <c r="D135" s="111"/>
      <c r="E135" s="112"/>
      <c r="F135" s="109"/>
      <c r="G135" s="109"/>
      <c r="H135" s="109"/>
      <c r="I135" s="109"/>
      <c r="J135" s="109"/>
      <c r="K135" s="113"/>
      <c r="L135" s="109"/>
      <c r="M135" s="113"/>
      <c r="N135" s="109"/>
      <c r="O135" s="113"/>
      <c r="P135" s="109"/>
      <c r="Q135" s="114"/>
      <c r="R135" s="114"/>
      <c r="S135" s="114"/>
      <c r="T135" s="115" t="str">
        <f t="shared" si="12"/>
        <v/>
      </c>
      <c r="U135" s="116" t="str">
        <f t="shared" si="13"/>
        <v/>
      </c>
      <c r="V135" s="117" t="str">
        <f t="shared" si="14"/>
        <v/>
      </c>
    </row>
    <row r="136" spans="1:22" s="118" customFormat="1">
      <c r="A136" s="109"/>
      <c r="B136" s="109"/>
      <c r="C136" s="110"/>
      <c r="D136" s="111"/>
      <c r="E136" s="112"/>
      <c r="F136" s="109"/>
      <c r="G136" s="109"/>
      <c r="H136" s="109"/>
      <c r="I136" s="109"/>
      <c r="J136" s="109"/>
      <c r="K136" s="113"/>
      <c r="L136" s="109"/>
      <c r="M136" s="113"/>
      <c r="N136" s="109"/>
      <c r="O136" s="113"/>
      <c r="P136" s="109"/>
      <c r="Q136" s="114"/>
      <c r="R136" s="114"/>
      <c r="S136" s="114"/>
      <c r="T136" s="115" t="str">
        <f t="shared" si="12"/>
        <v/>
      </c>
      <c r="U136" s="116" t="str">
        <f t="shared" si="13"/>
        <v/>
      </c>
      <c r="V136" s="117" t="str">
        <f t="shared" si="14"/>
        <v/>
      </c>
    </row>
    <row r="137" spans="1:22" s="118" customFormat="1">
      <c r="A137" s="109"/>
      <c r="B137" s="109"/>
      <c r="C137" s="110"/>
      <c r="D137" s="111"/>
      <c r="E137" s="112"/>
      <c r="F137" s="109"/>
      <c r="G137" s="109"/>
      <c r="H137" s="109"/>
      <c r="I137" s="109"/>
      <c r="J137" s="109"/>
      <c r="K137" s="113"/>
      <c r="L137" s="109"/>
      <c r="M137" s="113"/>
      <c r="N137" s="109"/>
      <c r="O137" s="113"/>
      <c r="P137" s="109"/>
      <c r="Q137" s="114"/>
      <c r="R137" s="114"/>
      <c r="S137" s="114"/>
      <c r="T137" s="115" t="str">
        <f t="shared" si="12"/>
        <v/>
      </c>
      <c r="U137" s="116" t="str">
        <f t="shared" si="13"/>
        <v/>
      </c>
      <c r="V137" s="117" t="str">
        <f t="shared" si="14"/>
        <v/>
      </c>
    </row>
    <row r="138" spans="1:22" s="118" customFormat="1">
      <c r="A138" s="109"/>
      <c r="B138" s="109"/>
      <c r="C138" s="110"/>
      <c r="D138" s="111"/>
      <c r="E138" s="112"/>
      <c r="F138" s="109"/>
      <c r="G138" s="109"/>
      <c r="H138" s="109"/>
      <c r="I138" s="109"/>
      <c r="J138" s="109"/>
      <c r="K138" s="113"/>
      <c r="L138" s="109"/>
      <c r="M138" s="113"/>
      <c r="N138" s="109"/>
      <c r="O138" s="113"/>
      <c r="P138" s="109"/>
      <c r="Q138" s="114"/>
      <c r="R138" s="114"/>
      <c r="S138" s="114"/>
      <c r="T138" s="115" t="str">
        <f t="shared" si="12"/>
        <v/>
      </c>
      <c r="U138" s="116" t="str">
        <f t="shared" si="13"/>
        <v/>
      </c>
      <c r="V138" s="117" t="str">
        <f t="shared" si="14"/>
        <v/>
      </c>
    </row>
    <row r="139" spans="1:22" s="118" customFormat="1">
      <c r="A139" s="109"/>
      <c r="B139" s="109"/>
      <c r="C139" s="110"/>
      <c r="D139" s="111"/>
      <c r="E139" s="112"/>
      <c r="F139" s="109"/>
      <c r="G139" s="109"/>
      <c r="H139" s="109"/>
      <c r="I139" s="109"/>
      <c r="J139" s="109"/>
      <c r="K139" s="113"/>
      <c r="L139" s="109"/>
      <c r="M139" s="113"/>
      <c r="N139" s="109"/>
      <c r="O139" s="113"/>
      <c r="P139" s="109"/>
      <c r="Q139" s="114"/>
      <c r="R139" s="114"/>
      <c r="S139" s="114"/>
      <c r="T139" s="115" t="str">
        <f t="shared" si="12"/>
        <v/>
      </c>
      <c r="U139" s="116" t="str">
        <f t="shared" si="13"/>
        <v/>
      </c>
      <c r="V139" s="117" t="str">
        <f t="shared" si="14"/>
        <v/>
      </c>
    </row>
    <row r="140" spans="1:22" s="118" customFormat="1">
      <c r="A140" s="109"/>
      <c r="B140" s="109"/>
      <c r="C140" s="110"/>
      <c r="D140" s="111"/>
      <c r="E140" s="112"/>
      <c r="F140" s="109"/>
      <c r="G140" s="109"/>
      <c r="H140" s="109"/>
      <c r="I140" s="109"/>
      <c r="J140" s="109"/>
      <c r="K140" s="113"/>
      <c r="L140" s="109"/>
      <c r="M140" s="113"/>
      <c r="N140" s="109"/>
      <c r="O140" s="113"/>
      <c r="P140" s="109"/>
      <c r="Q140" s="114"/>
      <c r="R140" s="114"/>
      <c r="S140" s="114"/>
      <c r="T140" s="115" t="str">
        <f t="shared" si="12"/>
        <v/>
      </c>
      <c r="U140" s="116" t="str">
        <f t="shared" si="13"/>
        <v/>
      </c>
      <c r="V140" s="117" t="str">
        <f t="shared" si="14"/>
        <v/>
      </c>
    </row>
    <row r="141" spans="1:22" s="118" customFormat="1">
      <c r="A141" s="109"/>
      <c r="B141" s="109"/>
      <c r="C141" s="110"/>
      <c r="D141" s="111"/>
      <c r="E141" s="112"/>
      <c r="F141" s="109"/>
      <c r="G141" s="109"/>
      <c r="H141" s="109"/>
      <c r="I141" s="109"/>
      <c r="J141" s="109"/>
      <c r="K141" s="113"/>
      <c r="L141" s="109"/>
      <c r="M141" s="113"/>
      <c r="N141" s="109"/>
      <c r="O141" s="113"/>
      <c r="P141" s="109"/>
      <c r="Q141" s="114"/>
      <c r="R141" s="114"/>
      <c r="S141" s="114"/>
      <c r="T141" s="115" t="str">
        <f t="shared" si="12"/>
        <v/>
      </c>
      <c r="U141" s="116" t="str">
        <f t="shared" si="13"/>
        <v/>
      </c>
      <c r="V141" s="117" t="str">
        <f t="shared" si="14"/>
        <v/>
      </c>
    </row>
    <row r="142" spans="1:22" s="118" customFormat="1">
      <c r="A142" s="109"/>
      <c r="B142" s="109"/>
      <c r="C142" s="110"/>
      <c r="D142" s="111"/>
      <c r="E142" s="112"/>
      <c r="F142" s="109"/>
      <c r="G142" s="109"/>
      <c r="H142" s="109"/>
      <c r="I142" s="109"/>
      <c r="J142" s="109"/>
      <c r="K142" s="113"/>
      <c r="L142" s="109"/>
      <c r="M142" s="113"/>
      <c r="N142" s="109"/>
      <c r="O142" s="113"/>
      <c r="P142" s="109"/>
      <c r="Q142" s="114"/>
      <c r="R142" s="114"/>
      <c r="S142" s="114"/>
      <c r="T142" s="115" t="str">
        <f t="shared" si="12"/>
        <v/>
      </c>
      <c r="U142" s="116" t="str">
        <f t="shared" si="13"/>
        <v/>
      </c>
      <c r="V142" s="117" t="str">
        <f t="shared" si="14"/>
        <v/>
      </c>
    </row>
    <row r="143" spans="1:22" s="118" customFormat="1">
      <c r="A143" s="109"/>
      <c r="B143" s="109"/>
      <c r="C143" s="110"/>
      <c r="D143" s="111"/>
      <c r="E143" s="112"/>
      <c r="F143" s="109"/>
      <c r="G143" s="109"/>
      <c r="H143" s="109"/>
      <c r="I143" s="109"/>
      <c r="J143" s="109"/>
      <c r="K143" s="113"/>
      <c r="L143" s="109"/>
      <c r="M143" s="113"/>
      <c r="N143" s="109"/>
      <c r="O143" s="113"/>
      <c r="P143" s="109"/>
      <c r="Q143" s="114"/>
      <c r="R143" s="114"/>
      <c r="S143" s="114"/>
      <c r="T143" s="115" t="str">
        <f t="shared" si="12"/>
        <v/>
      </c>
      <c r="U143" s="116" t="str">
        <f t="shared" si="13"/>
        <v/>
      </c>
      <c r="V143" s="117" t="str">
        <f t="shared" si="14"/>
        <v/>
      </c>
    </row>
    <row r="144" spans="1:22" s="118" customFormat="1">
      <c r="A144" s="109"/>
      <c r="B144" s="109"/>
      <c r="C144" s="110"/>
      <c r="D144" s="111"/>
      <c r="E144" s="112"/>
      <c r="F144" s="109"/>
      <c r="G144" s="109"/>
      <c r="H144" s="109"/>
      <c r="I144" s="109"/>
      <c r="J144" s="109"/>
      <c r="K144" s="113"/>
      <c r="L144" s="109"/>
      <c r="M144" s="113"/>
      <c r="N144" s="109"/>
      <c r="O144" s="113"/>
      <c r="P144" s="109"/>
      <c r="Q144" s="114"/>
      <c r="R144" s="114"/>
      <c r="S144" s="114"/>
      <c r="T144" s="115" t="str">
        <f t="shared" si="12"/>
        <v/>
      </c>
      <c r="U144" s="116" t="str">
        <f t="shared" si="13"/>
        <v/>
      </c>
      <c r="V144" s="117" t="str">
        <f t="shared" si="14"/>
        <v/>
      </c>
    </row>
    <row r="145" spans="1:23" s="118" customFormat="1">
      <c r="A145" s="109"/>
      <c r="B145" s="109"/>
      <c r="C145" s="110"/>
      <c r="D145" s="111"/>
      <c r="E145" s="112"/>
      <c r="F145" s="109"/>
      <c r="G145" s="109"/>
      <c r="H145" s="109"/>
      <c r="I145" s="109"/>
      <c r="J145" s="109"/>
      <c r="K145" s="113"/>
      <c r="L145" s="109"/>
      <c r="M145" s="113"/>
      <c r="N145" s="109"/>
      <c r="O145" s="113"/>
      <c r="P145" s="109"/>
      <c r="Q145" s="114"/>
      <c r="R145" s="114"/>
      <c r="S145" s="114"/>
      <c r="T145" s="115" t="str">
        <f t="shared" si="12"/>
        <v/>
      </c>
      <c r="U145" s="116" t="str">
        <f t="shared" si="13"/>
        <v/>
      </c>
      <c r="V145" s="117" t="str">
        <f t="shared" si="14"/>
        <v/>
      </c>
    </row>
    <row r="146" spans="1:23" s="118" customFormat="1">
      <c r="A146" s="109"/>
      <c r="B146" s="109"/>
      <c r="C146" s="110"/>
      <c r="D146" s="111"/>
      <c r="E146" s="112"/>
      <c r="F146" s="109"/>
      <c r="G146" s="109"/>
      <c r="H146" s="109"/>
      <c r="I146" s="109"/>
      <c r="J146" s="109"/>
      <c r="K146" s="113"/>
      <c r="L146" s="109"/>
      <c r="M146" s="113"/>
      <c r="N146" s="109"/>
      <c r="O146" s="113"/>
      <c r="P146" s="109"/>
      <c r="Q146" s="114"/>
      <c r="R146" s="114"/>
      <c r="S146" s="114"/>
      <c r="T146" s="115" t="str">
        <f t="shared" si="12"/>
        <v/>
      </c>
      <c r="U146" s="116" t="str">
        <f t="shared" si="13"/>
        <v/>
      </c>
      <c r="V146" s="117" t="str">
        <f t="shared" si="14"/>
        <v/>
      </c>
    </row>
    <row r="147" spans="1:23" s="118" customFormat="1">
      <c r="A147" s="109"/>
      <c r="B147" s="109"/>
      <c r="C147" s="110"/>
      <c r="D147" s="111"/>
      <c r="E147" s="112"/>
      <c r="F147" s="109"/>
      <c r="G147" s="109"/>
      <c r="H147" s="109"/>
      <c r="I147" s="109"/>
      <c r="J147" s="109"/>
      <c r="K147" s="113"/>
      <c r="L147" s="109"/>
      <c r="M147" s="113"/>
      <c r="N147" s="109"/>
      <c r="O147" s="113"/>
      <c r="P147" s="109"/>
      <c r="Q147" s="114"/>
      <c r="R147" s="114"/>
      <c r="S147" s="114"/>
      <c r="T147" s="115" t="str">
        <f t="shared" si="12"/>
        <v/>
      </c>
      <c r="U147" s="116" t="str">
        <f t="shared" si="13"/>
        <v/>
      </c>
      <c r="V147" s="117" t="str">
        <f t="shared" si="14"/>
        <v/>
      </c>
    </row>
    <row r="148" spans="1:23" s="118" customFormat="1">
      <c r="A148" s="109"/>
      <c r="B148" s="109"/>
      <c r="C148" s="110"/>
      <c r="D148" s="111"/>
      <c r="E148" s="112"/>
      <c r="F148" s="109"/>
      <c r="G148" s="109"/>
      <c r="H148" s="109"/>
      <c r="I148" s="109"/>
      <c r="J148" s="109"/>
      <c r="K148" s="113"/>
      <c r="L148" s="109"/>
      <c r="M148" s="113"/>
      <c r="N148" s="109"/>
      <c r="O148" s="113"/>
      <c r="P148" s="109"/>
      <c r="Q148" s="114"/>
      <c r="R148" s="114"/>
      <c r="S148" s="114"/>
      <c r="T148" s="115" t="str">
        <f t="shared" si="12"/>
        <v/>
      </c>
      <c r="U148" s="116" t="str">
        <f t="shared" si="13"/>
        <v/>
      </c>
      <c r="V148" s="117" t="str">
        <f t="shared" si="14"/>
        <v/>
      </c>
    </row>
    <row r="149" spans="1:23" s="118" customFormat="1">
      <c r="A149" s="109"/>
      <c r="B149" s="109"/>
      <c r="C149" s="110"/>
      <c r="D149" s="111"/>
      <c r="E149" s="112"/>
      <c r="F149" s="109"/>
      <c r="G149" s="109"/>
      <c r="H149" s="109"/>
      <c r="I149" s="109"/>
      <c r="J149" s="109"/>
      <c r="K149" s="113"/>
      <c r="L149" s="109"/>
      <c r="M149" s="113"/>
      <c r="N149" s="109"/>
      <c r="O149" s="113"/>
      <c r="P149" s="109"/>
      <c r="Q149" s="114"/>
      <c r="R149" s="114"/>
      <c r="S149" s="114"/>
      <c r="T149" s="115" t="str">
        <f t="shared" si="12"/>
        <v/>
      </c>
      <c r="U149" s="116" t="str">
        <f t="shared" si="13"/>
        <v/>
      </c>
      <c r="V149" s="117" t="str">
        <f t="shared" si="14"/>
        <v/>
      </c>
    </row>
    <row r="150" spans="1:23" s="118" customFormat="1">
      <c r="A150" s="109"/>
      <c r="B150" s="109"/>
      <c r="C150" s="110"/>
      <c r="D150" s="111"/>
      <c r="E150" s="112"/>
      <c r="F150" s="109"/>
      <c r="G150" s="109"/>
      <c r="H150" s="109"/>
      <c r="I150" s="109"/>
      <c r="J150" s="109"/>
      <c r="K150" s="113"/>
      <c r="L150" s="109"/>
      <c r="M150" s="113"/>
      <c r="N150" s="109"/>
      <c r="O150" s="113"/>
      <c r="P150" s="109"/>
      <c r="Q150" s="114"/>
      <c r="R150" s="114"/>
      <c r="S150" s="114"/>
      <c r="T150" s="115" t="str">
        <f t="shared" si="12"/>
        <v/>
      </c>
      <c r="U150" s="116" t="str">
        <f t="shared" si="13"/>
        <v/>
      </c>
      <c r="V150" s="117" t="str">
        <f t="shared" si="14"/>
        <v/>
      </c>
    </row>
    <row r="151" spans="1:23" s="118" customFormat="1">
      <c r="A151" s="109"/>
      <c r="B151" s="109"/>
      <c r="C151" s="110"/>
      <c r="D151" s="111"/>
      <c r="E151" s="112"/>
      <c r="F151" s="109"/>
      <c r="G151" s="109"/>
      <c r="H151" s="109"/>
      <c r="I151" s="109"/>
      <c r="J151" s="109"/>
      <c r="K151" s="113"/>
      <c r="L151" s="109"/>
      <c r="M151" s="113"/>
      <c r="N151" s="109"/>
      <c r="O151" s="113"/>
      <c r="P151" s="109"/>
      <c r="Q151" s="114"/>
      <c r="R151" s="114"/>
      <c r="S151" s="114"/>
      <c r="T151" s="115" t="str">
        <f t="shared" si="12"/>
        <v/>
      </c>
      <c r="U151" s="116" t="str">
        <f t="shared" si="13"/>
        <v/>
      </c>
      <c r="V151" s="117" t="str">
        <f t="shared" si="14"/>
        <v/>
      </c>
    </row>
    <row r="152" spans="1:23" s="118" customFormat="1">
      <c r="A152" s="109"/>
      <c r="B152" s="109"/>
      <c r="C152" s="110"/>
      <c r="D152" s="111"/>
      <c r="E152" s="112"/>
      <c r="F152" s="109"/>
      <c r="G152" s="109"/>
      <c r="H152" s="109"/>
      <c r="I152" s="109"/>
      <c r="J152" s="109"/>
      <c r="K152" s="113"/>
      <c r="L152" s="109"/>
      <c r="M152" s="113"/>
      <c r="N152" s="109"/>
      <c r="O152" s="113"/>
      <c r="P152" s="109"/>
      <c r="Q152" s="114"/>
      <c r="R152" s="114"/>
      <c r="S152" s="114"/>
      <c r="T152" s="115" t="str">
        <f t="shared" si="12"/>
        <v/>
      </c>
      <c r="U152" s="116" t="str">
        <f t="shared" si="13"/>
        <v/>
      </c>
      <c r="V152" s="117" t="str">
        <f t="shared" si="14"/>
        <v/>
      </c>
    </row>
    <row r="153" spans="1:23" s="118" customFormat="1">
      <c r="A153" s="109"/>
      <c r="B153" s="109"/>
      <c r="C153" s="110"/>
      <c r="D153" s="111"/>
      <c r="E153" s="112"/>
      <c r="F153" s="109"/>
      <c r="G153" s="109"/>
      <c r="H153" s="109"/>
      <c r="I153" s="109"/>
      <c r="J153" s="109"/>
      <c r="K153" s="113"/>
      <c r="L153" s="109"/>
      <c r="M153" s="113"/>
      <c r="N153" s="109"/>
      <c r="O153" s="113"/>
      <c r="P153" s="109"/>
      <c r="Q153" s="114"/>
      <c r="R153" s="114"/>
      <c r="S153" s="114"/>
      <c r="T153" s="115" t="str">
        <f t="shared" si="12"/>
        <v/>
      </c>
      <c r="U153" s="116" t="str">
        <f t="shared" si="13"/>
        <v/>
      </c>
      <c r="V153" s="117" t="str">
        <f t="shared" si="14"/>
        <v/>
      </c>
    </row>
    <row r="154" spans="1:23" s="118" customFormat="1">
      <c r="A154" s="109"/>
      <c r="B154" s="109"/>
      <c r="C154" s="110"/>
      <c r="D154" s="111"/>
      <c r="E154" s="112"/>
      <c r="F154" s="109"/>
      <c r="G154" s="109"/>
      <c r="H154" s="109"/>
      <c r="I154" s="109"/>
      <c r="J154" s="109"/>
      <c r="K154" s="113"/>
      <c r="L154" s="109"/>
      <c r="M154" s="113"/>
      <c r="N154" s="109"/>
      <c r="O154" s="113"/>
      <c r="P154" s="109"/>
      <c r="Q154" s="114"/>
      <c r="R154" s="114"/>
      <c r="S154" s="114"/>
      <c r="T154" s="115" t="str">
        <f t="shared" si="12"/>
        <v/>
      </c>
      <c r="U154" s="116" t="str">
        <f t="shared" si="13"/>
        <v/>
      </c>
      <c r="V154" s="117" t="str">
        <f t="shared" si="14"/>
        <v/>
      </c>
    </row>
    <row r="155" spans="1:23" s="118" customFormat="1">
      <c r="A155" s="109"/>
      <c r="B155" s="109"/>
      <c r="C155" s="110"/>
      <c r="D155" s="111"/>
      <c r="E155" s="112"/>
      <c r="F155" s="109"/>
      <c r="G155" s="109"/>
      <c r="H155" s="109"/>
      <c r="I155" s="109"/>
      <c r="J155" s="109"/>
      <c r="K155" s="113"/>
      <c r="L155" s="109"/>
      <c r="M155" s="113"/>
      <c r="N155" s="109"/>
      <c r="O155" s="113"/>
      <c r="P155" s="109"/>
      <c r="Q155" s="114"/>
      <c r="R155" s="114"/>
      <c r="S155" s="114"/>
      <c r="T155" s="115" t="str">
        <f t="shared" si="12"/>
        <v/>
      </c>
      <c r="U155" s="116" t="str">
        <f t="shared" si="13"/>
        <v/>
      </c>
      <c r="V155" s="117" t="str">
        <f t="shared" si="14"/>
        <v/>
      </c>
    </row>
    <row r="156" spans="1:23" s="118" customFormat="1">
      <c r="A156" s="109"/>
      <c r="B156" s="109"/>
      <c r="C156" s="110"/>
      <c r="D156" s="111"/>
      <c r="E156" s="112"/>
      <c r="F156" s="109"/>
      <c r="G156" s="109"/>
      <c r="H156" s="109"/>
      <c r="I156" s="109"/>
      <c r="J156" s="109"/>
      <c r="K156" s="113"/>
      <c r="L156" s="109"/>
      <c r="M156" s="113"/>
      <c r="N156" s="109"/>
      <c r="O156" s="113"/>
      <c r="P156" s="109"/>
      <c r="Q156" s="114"/>
      <c r="R156" s="114"/>
      <c r="S156" s="114"/>
      <c r="T156" s="115" t="str">
        <f t="shared" si="12"/>
        <v/>
      </c>
      <c r="U156" s="116" t="str">
        <f t="shared" si="13"/>
        <v/>
      </c>
      <c r="V156" s="117" t="str">
        <f t="shared" si="14"/>
        <v/>
      </c>
    </row>
    <row r="157" spans="1:23" s="118" customFormat="1">
      <c r="A157" s="109"/>
      <c r="B157" s="109"/>
      <c r="C157" s="110"/>
      <c r="D157" s="111"/>
      <c r="E157" s="112"/>
      <c r="F157" s="109"/>
      <c r="G157" s="109"/>
      <c r="H157" s="109"/>
      <c r="I157" s="109"/>
      <c r="J157" s="109"/>
      <c r="K157" s="113"/>
      <c r="L157" s="109"/>
      <c r="M157" s="113"/>
      <c r="N157" s="109"/>
      <c r="O157" s="113"/>
      <c r="P157" s="109"/>
      <c r="Q157" s="114"/>
      <c r="R157" s="114"/>
      <c r="S157" s="114"/>
      <c r="T157" s="115" t="str">
        <f t="shared" si="12"/>
        <v/>
      </c>
      <c r="U157" s="116" t="str">
        <f t="shared" si="13"/>
        <v/>
      </c>
      <c r="V157" s="117" t="str">
        <f t="shared" si="14"/>
        <v/>
      </c>
    </row>
    <row r="158" spans="1:23" s="118" customFormat="1">
      <c r="A158" s="109"/>
      <c r="B158" s="109"/>
      <c r="C158" s="110"/>
      <c r="D158" s="111"/>
      <c r="E158" s="112"/>
      <c r="F158" s="109"/>
      <c r="G158" s="109"/>
      <c r="H158" s="109"/>
      <c r="I158" s="109"/>
      <c r="J158" s="109"/>
      <c r="K158" s="113"/>
      <c r="L158" s="109"/>
      <c r="M158" s="113"/>
      <c r="N158" s="109"/>
      <c r="O158" s="113"/>
      <c r="P158" s="109"/>
      <c r="Q158" s="114"/>
      <c r="R158" s="114"/>
      <c r="S158" s="114"/>
      <c r="T158" s="115" t="str">
        <f t="shared" si="12"/>
        <v/>
      </c>
      <c r="U158" s="116" t="str">
        <f t="shared" si="13"/>
        <v/>
      </c>
      <c r="V158" s="117" t="str">
        <f t="shared" si="14"/>
        <v/>
      </c>
    </row>
    <row r="159" spans="1:23">
      <c r="E159" s="112"/>
      <c r="F159" s="109"/>
      <c r="K159" s="113"/>
      <c r="O159" s="113"/>
      <c r="Q159" s="114"/>
      <c r="R159" s="114"/>
      <c r="T159" s="115" t="str">
        <f t="shared" si="12"/>
        <v/>
      </c>
      <c r="U159" s="116" t="str">
        <f t="shared" si="13"/>
        <v/>
      </c>
      <c r="V159" s="117" t="str">
        <f t="shared" si="14"/>
        <v/>
      </c>
      <c r="W159" s="109"/>
    </row>
    <row r="160" spans="1:23">
      <c r="E160" s="112"/>
      <c r="F160" s="109"/>
      <c r="K160" s="113"/>
      <c r="O160" s="113"/>
      <c r="Q160" s="114"/>
      <c r="R160" s="114"/>
      <c r="T160" s="115" t="str">
        <f t="shared" si="12"/>
        <v/>
      </c>
      <c r="U160" s="116" t="str">
        <f t="shared" si="13"/>
        <v/>
      </c>
      <c r="V160" s="117" t="str">
        <f t="shared" si="14"/>
        <v/>
      </c>
      <c r="W160" s="109"/>
    </row>
    <row r="161" spans="5:23">
      <c r="E161" s="112"/>
      <c r="F161" s="109"/>
      <c r="K161" s="113"/>
      <c r="O161" s="113"/>
      <c r="Q161" s="114"/>
      <c r="R161" s="114"/>
      <c r="T161" s="115" t="str">
        <f t="shared" si="12"/>
        <v/>
      </c>
      <c r="U161" s="116" t="str">
        <f t="shared" si="13"/>
        <v/>
      </c>
      <c r="V161" s="117" t="str">
        <f t="shared" si="14"/>
        <v/>
      </c>
      <c r="W161" s="109"/>
    </row>
    <row r="162" spans="5:23">
      <c r="E162" s="112"/>
      <c r="F162" s="109"/>
      <c r="K162" s="113"/>
      <c r="O162" s="113"/>
      <c r="Q162" s="114"/>
      <c r="R162" s="114"/>
      <c r="T162" s="115" t="str">
        <f t="shared" ref="T162:T193" si="15">IF(cBirthdate&lt;&gt;"",VLOOKUP(cBirthdate,rngAgeClasses,2,TRUE),"")</f>
        <v/>
      </c>
      <c r="U162" s="116" t="str">
        <f t="shared" ref="U162:U193" si="16">IF(ISBLANK(cName),"",IF(ISBLANK(cFirstname),"Vorname fehlt!",IF(ISBLANK(cBirthdate),"Geburtsdatum fehlt!",IF(ISBLANK(cGender),"Geschlecht fehlt!",IF(AND(cPartner&lt;&gt;"",ISBLANK(cPartnerName)),"Name für Partnerform fehlt!",IF(AND(cGroup&lt;&gt;"",ISBLANK(cGroupName)),"Name für Gruppenform fehlt!",COUNTA($E162:$S162)-COUNTA($L162,$N162)))))))</f>
        <v/>
      </c>
      <c r="V162" s="117" t="str">
        <f t="shared" ref="V162:V193" si="17">IF(AND(cName&lt;&gt;"",ISNUMBER(cNumForms)),VLOOKUP(cNumForms,rngCostTable,2,TRUE),"")</f>
        <v/>
      </c>
      <c r="W162" s="109"/>
    </row>
    <row r="163" spans="5:23">
      <c r="E163" s="112"/>
      <c r="F163" s="109"/>
      <c r="K163" s="113"/>
      <c r="O163" s="113"/>
      <c r="Q163" s="114"/>
      <c r="R163" s="114"/>
      <c r="T163" s="115" t="str">
        <f t="shared" si="15"/>
        <v/>
      </c>
      <c r="U163" s="116" t="str">
        <f t="shared" si="16"/>
        <v/>
      </c>
      <c r="V163" s="117" t="str">
        <f t="shared" si="17"/>
        <v/>
      </c>
      <c r="W163" s="109"/>
    </row>
    <row r="164" spans="5:23">
      <c r="E164" s="112"/>
      <c r="F164" s="109"/>
      <c r="K164" s="113"/>
      <c r="O164" s="113"/>
      <c r="Q164" s="114"/>
      <c r="R164" s="114"/>
      <c r="T164" s="115" t="str">
        <f t="shared" si="15"/>
        <v/>
      </c>
      <c r="U164" s="116" t="str">
        <f t="shared" si="16"/>
        <v/>
      </c>
      <c r="V164" s="117" t="str">
        <f t="shared" si="17"/>
        <v/>
      </c>
      <c r="W164" s="109"/>
    </row>
    <row r="165" spans="5:23">
      <c r="E165" s="112"/>
      <c r="F165" s="109"/>
      <c r="K165" s="113"/>
      <c r="O165" s="113"/>
      <c r="Q165" s="114"/>
      <c r="R165" s="114"/>
      <c r="T165" s="115" t="str">
        <f t="shared" si="15"/>
        <v/>
      </c>
      <c r="U165" s="116" t="str">
        <f t="shared" si="16"/>
        <v/>
      </c>
      <c r="V165" s="117" t="str">
        <f t="shared" si="17"/>
        <v/>
      </c>
      <c r="W165" s="109"/>
    </row>
    <row r="166" spans="5:23">
      <c r="E166" s="112"/>
      <c r="F166" s="109"/>
      <c r="K166" s="113"/>
      <c r="O166" s="113"/>
      <c r="Q166" s="114"/>
      <c r="R166" s="114"/>
      <c r="T166" s="115" t="str">
        <f t="shared" si="15"/>
        <v/>
      </c>
      <c r="U166" s="116" t="str">
        <f t="shared" si="16"/>
        <v/>
      </c>
      <c r="V166" s="117" t="str">
        <f t="shared" si="17"/>
        <v/>
      </c>
      <c r="W166" s="109"/>
    </row>
    <row r="167" spans="5:23">
      <c r="E167" s="112"/>
      <c r="F167" s="109"/>
      <c r="K167" s="113"/>
      <c r="O167" s="113"/>
      <c r="Q167" s="114"/>
      <c r="R167" s="114"/>
      <c r="T167" s="115" t="str">
        <f t="shared" si="15"/>
        <v/>
      </c>
      <c r="U167" s="116" t="str">
        <f t="shared" si="16"/>
        <v/>
      </c>
      <c r="V167" s="117" t="str">
        <f t="shared" si="17"/>
        <v/>
      </c>
      <c r="W167" s="109"/>
    </row>
    <row r="168" spans="5:23">
      <c r="E168" s="112"/>
      <c r="F168" s="109"/>
      <c r="K168" s="113"/>
      <c r="O168" s="113"/>
      <c r="Q168" s="114"/>
      <c r="R168" s="114"/>
      <c r="T168" s="115" t="str">
        <f t="shared" si="15"/>
        <v/>
      </c>
      <c r="U168" s="116" t="str">
        <f t="shared" si="16"/>
        <v/>
      </c>
      <c r="V168" s="117" t="str">
        <f t="shared" si="17"/>
        <v/>
      </c>
      <c r="W168" s="109"/>
    </row>
    <row r="169" spans="5:23">
      <c r="E169" s="112"/>
      <c r="F169" s="109"/>
      <c r="K169" s="113"/>
      <c r="O169" s="113"/>
      <c r="Q169" s="114"/>
      <c r="R169" s="114"/>
      <c r="T169" s="115" t="str">
        <f t="shared" si="15"/>
        <v/>
      </c>
      <c r="U169" s="116" t="str">
        <f t="shared" si="16"/>
        <v/>
      </c>
      <c r="V169" s="117" t="str">
        <f t="shared" si="17"/>
        <v/>
      </c>
      <c r="W169" s="109"/>
    </row>
    <row r="170" spans="5:23">
      <c r="E170" s="112"/>
      <c r="F170" s="109"/>
      <c r="K170" s="113"/>
      <c r="O170" s="113"/>
      <c r="Q170" s="114"/>
      <c r="R170" s="114"/>
      <c r="T170" s="115" t="str">
        <f t="shared" si="15"/>
        <v/>
      </c>
      <c r="U170" s="116" t="str">
        <f t="shared" si="16"/>
        <v/>
      </c>
      <c r="V170" s="117" t="str">
        <f t="shared" si="17"/>
        <v/>
      </c>
      <c r="W170" s="109"/>
    </row>
    <row r="171" spans="5:23">
      <c r="E171" s="112"/>
      <c r="F171" s="109"/>
      <c r="K171" s="113"/>
      <c r="O171" s="113"/>
      <c r="Q171" s="114"/>
      <c r="R171" s="114"/>
      <c r="T171" s="115" t="str">
        <f t="shared" si="15"/>
        <v/>
      </c>
      <c r="U171" s="116" t="str">
        <f t="shared" si="16"/>
        <v/>
      </c>
      <c r="V171" s="117" t="str">
        <f t="shared" si="17"/>
        <v/>
      </c>
      <c r="W171" s="109"/>
    </row>
    <row r="172" spans="5:23">
      <c r="E172" s="112"/>
      <c r="F172" s="109"/>
      <c r="K172" s="113"/>
      <c r="O172" s="113"/>
      <c r="Q172" s="114"/>
      <c r="R172" s="114"/>
      <c r="T172" s="115" t="str">
        <f t="shared" si="15"/>
        <v/>
      </c>
      <c r="U172" s="116" t="str">
        <f t="shared" si="16"/>
        <v/>
      </c>
      <c r="V172" s="117" t="str">
        <f t="shared" si="17"/>
        <v/>
      </c>
      <c r="W172" s="109"/>
    </row>
    <row r="173" spans="5:23">
      <c r="E173" s="112"/>
      <c r="F173" s="109"/>
      <c r="K173" s="113"/>
      <c r="O173" s="113"/>
      <c r="Q173" s="114"/>
      <c r="R173" s="114"/>
      <c r="T173" s="115" t="str">
        <f t="shared" si="15"/>
        <v/>
      </c>
      <c r="U173" s="116" t="str">
        <f t="shared" si="16"/>
        <v/>
      </c>
      <c r="V173" s="117" t="str">
        <f t="shared" si="17"/>
        <v/>
      </c>
      <c r="W173" s="109"/>
    </row>
    <row r="174" spans="5:23">
      <c r="E174" s="112"/>
      <c r="F174" s="109"/>
      <c r="K174" s="113"/>
      <c r="O174" s="113"/>
      <c r="Q174" s="114"/>
      <c r="R174" s="114"/>
      <c r="T174" s="115" t="str">
        <f t="shared" si="15"/>
        <v/>
      </c>
      <c r="U174" s="116" t="str">
        <f t="shared" si="16"/>
        <v/>
      </c>
      <c r="V174" s="117" t="str">
        <f t="shared" si="17"/>
        <v/>
      </c>
      <c r="W174" s="109"/>
    </row>
    <row r="175" spans="5:23">
      <c r="E175" s="112"/>
      <c r="F175" s="109"/>
      <c r="K175" s="113"/>
      <c r="O175" s="113"/>
      <c r="Q175" s="114"/>
      <c r="R175" s="114"/>
      <c r="T175" s="115" t="str">
        <f t="shared" si="15"/>
        <v/>
      </c>
      <c r="U175" s="116" t="str">
        <f t="shared" si="16"/>
        <v/>
      </c>
      <c r="V175" s="117" t="str">
        <f t="shared" si="17"/>
        <v/>
      </c>
      <c r="W175" s="109"/>
    </row>
    <row r="176" spans="5:23">
      <c r="E176" s="112"/>
      <c r="F176" s="109"/>
      <c r="K176" s="113"/>
      <c r="O176" s="113"/>
      <c r="Q176" s="114"/>
      <c r="R176" s="114"/>
      <c r="T176" s="115" t="str">
        <f t="shared" si="15"/>
        <v/>
      </c>
      <c r="U176" s="116" t="str">
        <f t="shared" si="16"/>
        <v/>
      </c>
      <c r="V176" s="117" t="str">
        <f t="shared" si="17"/>
        <v/>
      </c>
      <c r="W176" s="109"/>
    </row>
    <row r="177" spans="5:23">
      <c r="E177" s="112"/>
      <c r="F177" s="109"/>
      <c r="K177" s="113"/>
      <c r="O177" s="113"/>
      <c r="Q177" s="114"/>
      <c r="R177" s="114"/>
      <c r="T177" s="115" t="str">
        <f t="shared" si="15"/>
        <v/>
      </c>
      <c r="U177" s="116" t="str">
        <f t="shared" si="16"/>
        <v/>
      </c>
      <c r="V177" s="117" t="str">
        <f t="shared" si="17"/>
        <v/>
      </c>
      <c r="W177" s="109"/>
    </row>
    <row r="178" spans="5:23">
      <c r="E178" s="112"/>
      <c r="F178" s="109"/>
      <c r="K178" s="113"/>
      <c r="O178" s="113"/>
      <c r="Q178" s="114"/>
      <c r="R178" s="114"/>
      <c r="T178" s="115" t="str">
        <f t="shared" si="15"/>
        <v/>
      </c>
      <c r="U178" s="116" t="str">
        <f t="shared" si="16"/>
        <v/>
      </c>
      <c r="V178" s="117" t="str">
        <f t="shared" si="17"/>
        <v/>
      </c>
      <c r="W178" s="109"/>
    </row>
    <row r="179" spans="5:23">
      <c r="E179" s="112"/>
      <c r="F179" s="109"/>
      <c r="K179" s="113"/>
      <c r="O179" s="113"/>
      <c r="Q179" s="114"/>
      <c r="R179" s="114"/>
      <c r="T179" s="115" t="str">
        <f t="shared" si="15"/>
        <v/>
      </c>
      <c r="U179" s="116" t="str">
        <f t="shared" si="16"/>
        <v/>
      </c>
      <c r="V179" s="117" t="str">
        <f t="shared" si="17"/>
        <v/>
      </c>
      <c r="W179" s="109"/>
    </row>
    <row r="180" spans="5:23">
      <c r="E180" s="112"/>
      <c r="F180" s="109"/>
      <c r="K180" s="113"/>
      <c r="O180" s="113"/>
      <c r="Q180" s="114"/>
      <c r="R180" s="114"/>
      <c r="T180" s="115" t="str">
        <f t="shared" si="15"/>
        <v/>
      </c>
      <c r="U180" s="116" t="str">
        <f t="shared" si="16"/>
        <v/>
      </c>
      <c r="V180" s="117" t="str">
        <f t="shared" si="17"/>
        <v/>
      </c>
      <c r="W180" s="109"/>
    </row>
    <row r="181" spans="5:23">
      <c r="E181" s="112"/>
      <c r="F181" s="109"/>
      <c r="K181" s="113"/>
      <c r="O181" s="113"/>
      <c r="Q181" s="114"/>
      <c r="R181" s="114"/>
      <c r="T181" s="115" t="str">
        <f t="shared" si="15"/>
        <v/>
      </c>
      <c r="U181" s="116" t="str">
        <f t="shared" si="16"/>
        <v/>
      </c>
      <c r="V181" s="117" t="str">
        <f t="shared" si="17"/>
        <v/>
      </c>
      <c r="W181" s="109"/>
    </row>
    <row r="182" spans="5:23">
      <c r="E182" s="112"/>
      <c r="F182" s="109"/>
      <c r="K182" s="113"/>
      <c r="O182" s="113"/>
      <c r="Q182" s="114"/>
      <c r="R182" s="114"/>
      <c r="T182" s="115" t="str">
        <f t="shared" si="15"/>
        <v/>
      </c>
      <c r="U182" s="116" t="str">
        <f t="shared" si="16"/>
        <v/>
      </c>
      <c r="V182" s="117" t="str">
        <f t="shared" si="17"/>
        <v/>
      </c>
      <c r="W182" s="109"/>
    </row>
    <row r="183" spans="5:23">
      <c r="E183" s="112"/>
      <c r="F183" s="109"/>
      <c r="K183" s="113"/>
      <c r="O183" s="113"/>
      <c r="Q183" s="114"/>
      <c r="R183" s="114"/>
      <c r="T183" s="115" t="str">
        <f t="shared" si="15"/>
        <v/>
      </c>
      <c r="U183" s="116" t="str">
        <f t="shared" si="16"/>
        <v/>
      </c>
      <c r="V183" s="117" t="str">
        <f t="shared" si="17"/>
        <v/>
      </c>
      <c r="W183" s="109"/>
    </row>
    <row r="184" spans="5:23">
      <c r="E184" s="112"/>
      <c r="F184" s="109"/>
      <c r="K184" s="113"/>
      <c r="O184" s="113"/>
      <c r="Q184" s="114"/>
      <c r="R184" s="114"/>
      <c r="T184" s="115" t="str">
        <f t="shared" si="15"/>
        <v/>
      </c>
      <c r="U184" s="116" t="str">
        <f t="shared" si="16"/>
        <v/>
      </c>
      <c r="V184" s="117" t="str">
        <f t="shared" si="17"/>
        <v/>
      </c>
      <c r="W184" s="109"/>
    </row>
    <row r="185" spans="5:23">
      <c r="E185" s="112"/>
      <c r="F185" s="109"/>
      <c r="K185" s="113"/>
      <c r="O185" s="113"/>
      <c r="Q185" s="114"/>
      <c r="R185" s="114"/>
      <c r="T185" s="115" t="str">
        <f t="shared" si="15"/>
        <v/>
      </c>
      <c r="U185" s="116" t="str">
        <f t="shared" si="16"/>
        <v/>
      </c>
      <c r="V185" s="117" t="str">
        <f t="shared" si="17"/>
        <v/>
      </c>
      <c r="W185" s="109"/>
    </row>
    <row r="186" spans="5:23">
      <c r="E186" s="112"/>
      <c r="F186" s="109"/>
      <c r="K186" s="113"/>
      <c r="O186" s="113"/>
      <c r="Q186" s="114"/>
      <c r="R186" s="114"/>
      <c r="T186" s="115" t="str">
        <f t="shared" si="15"/>
        <v/>
      </c>
      <c r="U186" s="116" t="str">
        <f t="shared" si="16"/>
        <v/>
      </c>
      <c r="V186" s="117" t="str">
        <f t="shared" si="17"/>
        <v/>
      </c>
      <c r="W186" s="109"/>
    </row>
    <row r="187" spans="5:23">
      <c r="E187" s="112"/>
      <c r="F187" s="109"/>
      <c r="K187" s="113"/>
      <c r="O187" s="113"/>
      <c r="Q187" s="114"/>
      <c r="R187" s="114"/>
      <c r="T187" s="115" t="str">
        <f t="shared" si="15"/>
        <v/>
      </c>
      <c r="U187" s="116" t="str">
        <f t="shared" si="16"/>
        <v/>
      </c>
      <c r="V187" s="117" t="str">
        <f t="shared" si="17"/>
        <v/>
      </c>
      <c r="W187" s="109"/>
    </row>
    <row r="188" spans="5:23">
      <c r="E188" s="112"/>
      <c r="F188" s="109"/>
      <c r="K188" s="113"/>
      <c r="O188" s="113"/>
      <c r="Q188" s="114"/>
      <c r="R188" s="114"/>
      <c r="T188" s="115" t="str">
        <f t="shared" si="15"/>
        <v/>
      </c>
      <c r="U188" s="116" t="str">
        <f t="shared" si="16"/>
        <v/>
      </c>
      <c r="V188" s="117" t="str">
        <f t="shared" si="17"/>
        <v/>
      </c>
      <c r="W188" s="109"/>
    </row>
    <row r="189" spans="5:23">
      <c r="E189" s="112"/>
      <c r="F189" s="109"/>
      <c r="K189" s="113"/>
      <c r="O189" s="113"/>
      <c r="Q189" s="114"/>
      <c r="R189" s="114"/>
      <c r="T189" s="115" t="str">
        <f t="shared" si="15"/>
        <v/>
      </c>
      <c r="U189" s="116" t="str">
        <f t="shared" si="16"/>
        <v/>
      </c>
      <c r="V189" s="117" t="str">
        <f t="shared" si="17"/>
        <v/>
      </c>
      <c r="W189" s="109"/>
    </row>
    <row r="190" spans="5:23">
      <c r="E190" s="112"/>
      <c r="F190" s="109"/>
      <c r="K190" s="113"/>
      <c r="O190" s="113"/>
      <c r="Q190" s="114"/>
      <c r="R190" s="114"/>
      <c r="T190" s="115" t="str">
        <f t="shared" si="15"/>
        <v/>
      </c>
      <c r="U190" s="116" t="str">
        <f t="shared" si="16"/>
        <v/>
      </c>
      <c r="V190" s="117" t="str">
        <f t="shared" si="17"/>
        <v/>
      </c>
      <c r="W190" s="109"/>
    </row>
    <row r="191" spans="5:23">
      <c r="E191" s="112"/>
      <c r="F191" s="109"/>
      <c r="K191" s="113"/>
      <c r="O191" s="113"/>
      <c r="Q191" s="114"/>
      <c r="R191" s="114"/>
      <c r="T191" s="115" t="str">
        <f t="shared" si="15"/>
        <v/>
      </c>
      <c r="U191" s="116" t="str">
        <f t="shared" si="16"/>
        <v/>
      </c>
      <c r="V191" s="117" t="str">
        <f t="shared" si="17"/>
        <v/>
      </c>
      <c r="W191" s="109"/>
    </row>
    <row r="192" spans="5:23">
      <c r="E192" s="112"/>
      <c r="F192" s="109"/>
      <c r="K192" s="113"/>
      <c r="O192" s="113"/>
      <c r="Q192" s="114"/>
      <c r="R192" s="114"/>
      <c r="T192" s="115" t="str">
        <f t="shared" si="15"/>
        <v/>
      </c>
      <c r="U192" s="116" t="str">
        <f t="shared" si="16"/>
        <v/>
      </c>
      <c r="V192" s="117" t="str">
        <f t="shared" si="17"/>
        <v/>
      </c>
      <c r="W192" s="109"/>
    </row>
    <row r="193" spans="5:23">
      <c r="E193" s="112"/>
      <c r="F193" s="109"/>
      <c r="K193" s="113"/>
      <c r="O193" s="113"/>
      <c r="Q193" s="114"/>
      <c r="R193" s="114"/>
      <c r="T193" s="115" t="str">
        <f t="shared" si="15"/>
        <v/>
      </c>
      <c r="U193" s="116" t="str">
        <f t="shared" si="16"/>
        <v/>
      </c>
      <c r="V193" s="117" t="str">
        <f t="shared" si="17"/>
        <v/>
      </c>
      <c r="W193" s="109"/>
    </row>
    <row r="194" spans="5:23">
      <c r="E194" s="112"/>
      <c r="F194" s="109"/>
      <c r="K194" s="113"/>
      <c r="O194" s="113"/>
      <c r="Q194" s="114"/>
      <c r="R194" s="114"/>
      <c r="T194" s="115" t="str">
        <f t="shared" ref="T194:T200" si="18">IF(cBirthdate&lt;&gt;"",VLOOKUP(cBirthdate,rngAgeClasses,2,TRUE),"")</f>
        <v/>
      </c>
      <c r="U194" s="116" t="str">
        <f t="shared" ref="U194:U200" si="19">IF(ISBLANK(cName),"",IF(ISBLANK(cFirstname),"Vorname fehlt!",IF(ISBLANK(cBirthdate),"Geburtsdatum fehlt!",IF(ISBLANK(cGender),"Geschlecht fehlt!",IF(AND(cPartner&lt;&gt;"",ISBLANK(cPartnerName)),"Name für Partnerform fehlt!",IF(AND(cGroup&lt;&gt;"",ISBLANK(cGroupName)),"Name für Gruppenform fehlt!",COUNTA($E194:$S194)-COUNTA($L194,$N194)))))))</f>
        <v/>
      </c>
      <c r="V194" s="117" t="str">
        <f t="shared" ref="V194:V200" si="20">IF(AND(cName&lt;&gt;"",ISNUMBER(cNumForms)),VLOOKUP(cNumForms,rngCostTable,2,TRUE),"")</f>
        <v/>
      </c>
      <c r="W194" s="109"/>
    </row>
    <row r="195" spans="5:23">
      <c r="E195" s="112"/>
      <c r="F195" s="109"/>
      <c r="K195" s="113"/>
      <c r="O195" s="113"/>
      <c r="Q195" s="114"/>
      <c r="R195" s="114"/>
      <c r="T195" s="115" t="str">
        <f t="shared" si="18"/>
        <v/>
      </c>
      <c r="U195" s="116" t="str">
        <f t="shared" si="19"/>
        <v/>
      </c>
      <c r="V195" s="117" t="str">
        <f t="shared" si="20"/>
        <v/>
      </c>
      <c r="W195" s="109"/>
    </row>
    <row r="196" spans="5:23">
      <c r="E196" s="112"/>
      <c r="F196" s="109"/>
      <c r="K196" s="113"/>
      <c r="O196" s="113"/>
      <c r="Q196" s="114"/>
      <c r="R196" s="114"/>
      <c r="T196" s="115" t="str">
        <f t="shared" si="18"/>
        <v/>
      </c>
      <c r="U196" s="116" t="str">
        <f t="shared" si="19"/>
        <v/>
      </c>
      <c r="V196" s="117" t="str">
        <f t="shared" si="20"/>
        <v/>
      </c>
      <c r="W196" s="109"/>
    </row>
    <row r="197" spans="5:23">
      <c r="E197" s="112"/>
      <c r="F197" s="109"/>
      <c r="K197" s="113"/>
      <c r="O197" s="113"/>
      <c r="Q197" s="114"/>
      <c r="R197" s="114"/>
      <c r="T197" s="115" t="str">
        <f t="shared" si="18"/>
        <v/>
      </c>
      <c r="U197" s="116" t="str">
        <f t="shared" si="19"/>
        <v/>
      </c>
      <c r="V197" s="117" t="str">
        <f t="shared" si="20"/>
        <v/>
      </c>
      <c r="W197" s="109"/>
    </row>
    <row r="198" spans="5:23">
      <c r="E198" s="112"/>
      <c r="F198" s="109"/>
      <c r="K198" s="113"/>
      <c r="O198" s="113"/>
      <c r="Q198" s="114"/>
      <c r="R198" s="114"/>
      <c r="T198" s="115" t="str">
        <f t="shared" si="18"/>
        <v/>
      </c>
      <c r="U198" s="116" t="str">
        <f t="shared" si="19"/>
        <v/>
      </c>
      <c r="V198" s="117" t="str">
        <f t="shared" si="20"/>
        <v/>
      </c>
      <c r="W198" s="109"/>
    </row>
    <row r="199" spans="5:23">
      <c r="E199" s="112"/>
      <c r="F199" s="109"/>
      <c r="K199" s="113"/>
      <c r="O199" s="113"/>
      <c r="Q199" s="114"/>
      <c r="R199" s="114"/>
      <c r="T199" s="115" t="str">
        <f t="shared" si="18"/>
        <v/>
      </c>
      <c r="U199" s="116" t="str">
        <f t="shared" si="19"/>
        <v/>
      </c>
      <c r="V199" s="117" t="str">
        <f t="shared" si="20"/>
        <v/>
      </c>
      <c r="W199" s="109"/>
    </row>
    <row r="200" spans="5:23">
      <c r="E200" s="112"/>
      <c r="F200" s="109"/>
      <c r="K200" s="113"/>
      <c r="O200" s="113"/>
      <c r="Q200" s="114"/>
      <c r="R200" s="114"/>
      <c r="T200" s="115" t="str">
        <f t="shared" si="18"/>
        <v/>
      </c>
      <c r="U200" s="116" t="str">
        <f t="shared" si="19"/>
        <v/>
      </c>
      <c r="V200" s="117" t="str">
        <f t="shared" si="20"/>
        <v/>
      </c>
      <c r="W200" s="109"/>
    </row>
  </sheetData>
  <sheetProtection password="CF1F" sheet="1" objects="1" scenarios="1" formatCells="0" formatColumns="0" formatRows="0" insertRows="0" deleteRows="0" autoFilter="0"/>
  <dataConsolidate/>
  <conditionalFormatting sqref="B3">
    <cfRule type="expression" dxfId="250" priority="1">
      <formula>AND(A:A&lt;&gt;"",ISBLANK(B:B))</formula>
    </cfRule>
  </conditionalFormatting>
  <dataValidations count="16">
    <dataValidation allowBlank="1" showInputMessage="1" showErrorMessage="1" promptTitle="Eingabe nicht möglich" prompt="Die Altersgruppe wird automatisch aufgrund des Geburtsdatums berechnet. Sie können diese nicht selbst ändern." sqref="T2:T200"/>
    <dataValidation type="list" allowBlank="1" showInputMessage="1" showErrorMessage="1" sqref="E1:E1048576">
      <formula1>rngFistTrad</formula1>
    </dataValidation>
    <dataValidation type="list" allowBlank="1" showInputMessage="1" showErrorMessage="1" sqref="F1:F1048576">
      <formula1>rngFistMod</formula1>
    </dataValidation>
    <dataValidation type="list" allowBlank="1" showInputMessage="1" showErrorMessage="1" sqref="G1:G1048576">
      <formula1>rngShortTrad</formula1>
    </dataValidation>
    <dataValidation type="list" allowBlank="1" showInputMessage="1" showErrorMessage="1" sqref="H1:H1048576">
      <formula1>rngShortMod</formula1>
    </dataValidation>
    <dataValidation type="list" allowBlank="1" showInputMessage="1" showErrorMessage="1" sqref="I1:I1048576">
      <formula1>rngLongTrad</formula1>
    </dataValidation>
    <dataValidation type="list" allowBlank="1" showInputMessage="1" showErrorMessage="1" sqref="J1:J1048576">
      <formula1>rngLongMod</formula1>
    </dataValidation>
    <dataValidation type="date" allowBlank="1" showInputMessage="1" showErrorMessage="1" errorTitle="Fehlerhafte Eingabe" error="Sie müssen das Datum als Datum eingeben!" promptTitle="Eingabhilfe" prompt="Das Geburtsdatum muss als Datum eingegeben werden. z.B. in der Form 07.03.1985" sqref="C2:C200">
      <formula1>1</formula1>
      <formula2>73051</formula2>
    </dataValidation>
    <dataValidation type="list" allowBlank="1" showInputMessage="1" showErrorMessage="1" errorTitle="Fehlerhafte Eingabe" error="Es sind nur die Werte &quot;m&quot; und &quot;w&quot; erlaubt!" promptTitle="Eingabehilfe" prompt="Hier das Geschlecht auswählen:_x000a_m für Männlich_x000a_w für Weiblich" sqref="D2:D200">
      <formula1>"m,w"</formula1>
    </dataValidation>
    <dataValidation showInputMessage="1" sqref="B3"/>
    <dataValidation allowBlank="1" showInputMessage="1" showErrorMessage="1" promptTitle="Eingabe nicht möglich" prompt="Diese Spalte dient nur, um auf mögliche Fehler hinzuweisen." sqref="V201:V1048576 U2:U200"/>
    <dataValidation allowBlank="1" showInputMessage="1" showErrorMessage="1" promptTitle="Eingabehilfe" prompt="Gewicht als Zahl in Kilogramm eingeben." sqref="S201:T1048576 Q1:S200"/>
    <dataValidation type="list" allowBlank="1" showInputMessage="1" showErrorMessage="1" sqref="Q201:R1048576 O1:O200 P2:P200">
      <formula1>"x"</formula1>
    </dataValidation>
    <dataValidation type="list" allowBlank="1" showInputMessage="1" showErrorMessage="1" sqref="K1:K1048576">
      <formula1>rngPartner</formula1>
    </dataValidation>
    <dataValidation type="list" allowBlank="1" showInputMessage="1" showErrorMessage="1" sqref="M1:M1048576">
      <formula1>rngGroup</formula1>
    </dataValidation>
    <dataValidation allowBlank="1" showInputMessage="1" showErrorMessage="1" promptTitle="Eingabehilfe" prompt="Hier bei jedem Teilnehmer der Form den gleichen Namen eingeben._x000a_z.B. &quot;A&quot;" sqref="L1:L1048576 N1:N1048576"/>
  </dataValidations>
  <pageMargins left="0.7" right="0.7" top="0.78740157499999996" bottom="0.78740157499999996" header="0.3" footer="0.3"/>
  <pageSetup paperSize="9" scale="37" fitToHeight="0" orientation="landscape" horizontalDpi="4294967293" r:id="rId1"/>
  <tableParts count="1">
    <tablePart r:id="rId2"/>
  </tableParts>
</worksheet>
</file>

<file path=xl/worksheets/sheet5.xml><?xml version="1.0" encoding="utf-8"?>
<worksheet xmlns="http://schemas.openxmlformats.org/spreadsheetml/2006/main" xmlns:r="http://schemas.openxmlformats.org/officeDocument/2006/relationships">
  <sheetPr codeName="shTranslations"/>
  <dimension ref="A1:F218"/>
  <sheetViews>
    <sheetView workbookViewId="0">
      <selection activeCell="B26" sqref="B26"/>
    </sheetView>
  </sheetViews>
  <sheetFormatPr baseColWidth="10" defaultRowHeight="12.75"/>
  <cols>
    <col min="1" max="1" width="49.28515625" customWidth="1"/>
    <col min="2" max="2" width="43" bestFit="1" customWidth="1"/>
    <col min="3" max="3" width="72.5703125" customWidth="1"/>
  </cols>
  <sheetData>
    <row r="1" spans="1:6">
      <c r="A1" t="s">
        <v>258</v>
      </c>
      <c r="B1" t="s">
        <v>255</v>
      </c>
      <c r="C1" t="s">
        <v>257</v>
      </c>
      <c r="F1" t="str">
        <f>INDEX(StringSet,MATCH("Vorname",StringKeys,0),LanguageIndex)</f>
        <v>Vorname</v>
      </c>
    </row>
    <row r="2" spans="1:6">
      <c r="A2" s="2" t="s">
        <v>120</v>
      </c>
      <c r="B2" s="2" t="s">
        <v>120</v>
      </c>
      <c r="C2" s="2" t="s">
        <v>259</v>
      </c>
    </row>
    <row r="3" spans="1:6">
      <c r="A3" s="2" t="s">
        <v>119</v>
      </c>
      <c r="B3" s="2" t="s">
        <v>119</v>
      </c>
      <c r="C3" s="2" t="s">
        <v>260</v>
      </c>
    </row>
    <row r="4" spans="1:6">
      <c r="A4" t="s">
        <v>186</v>
      </c>
      <c r="B4" t="s">
        <v>186</v>
      </c>
      <c r="C4" t="s">
        <v>261</v>
      </c>
    </row>
    <row r="5" spans="1:6">
      <c r="A5" t="s">
        <v>0</v>
      </c>
      <c r="B5" t="s">
        <v>0</v>
      </c>
      <c r="C5" t="s">
        <v>0</v>
      </c>
    </row>
    <row r="6" spans="1:6">
      <c r="A6" t="s">
        <v>185</v>
      </c>
      <c r="B6" t="s">
        <v>185</v>
      </c>
      <c r="C6" t="s">
        <v>262</v>
      </c>
    </row>
    <row r="7" spans="1:6">
      <c r="A7" t="s">
        <v>177</v>
      </c>
      <c r="B7" t="s">
        <v>177</v>
      </c>
      <c r="C7" t="s">
        <v>263</v>
      </c>
    </row>
    <row r="8" spans="1:6">
      <c r="A8" s="52" t="s">
        <v>188</v>
      </c>
      <c r="B8" s="52" t="s">
        <v>188</v>
      </c>
      <c r="C8" s="2" t="s">
        <v>264</v>
      </c>
    </row>
    <row r="9" spans="1:6">
      <c r="A9" s="52" t="s">
        <v>115</v>
      </c>
      <c r="B9" s="52" t="s">
        <v>115</v>
      </c>
      <c r="C9" s="2" t="s">
        <v>265</v>
      </c>
    </row>
    <row r="10" spans="1:6">
      <c r="A10" s="52" t="s">
        <v>116</v>
      </c>
      <c r="B10" s="52" t="s">
        <v>116</v>
      </c>
      <c r="C10" s="2" t="s">
        <v>266</v>
      </c>
    </row>
    <row r="11" spans="1:6">
      <c r="A11" s="52" t="s">
        <v>117</v>
      </c>
      <c r="B11" s="52" t="s">
        <v>117</v>
      </c>
      <c r="C11" s="2" t="s">
        <v>117</v>
      </c>
    </row>
    <row r="12" spans="1:6">
      <c r="A12" s="52" t="s">
        <v>282</v>
      </c>
      <c r="B12" s="52" t="s">
        <v>122</v>
      </c>
      <c r="C12" s="2" t="s">
        <v>267</v>
      </c>
    </row>
    <row r="13" spans="1:6">
      <c r="A13" s="53" t="s">
        <v>121</v>
      </c>
      <c r="B13" s="53" t="s">
        <v>121</v>
      </c>
      <c r="C13" s="51" t="s">
        <v>268</v>
      </c>
    </row>
    <row r="14" spans="1:6">
      <c r="A14" s="52" t="s">
        <v>283</v>
      </c>
      <c r="B14" s="52" t="s">
        <v>357</v>
      </c>
      <c r="C14" s="2" t="s">
        <v>358</v>
      </c>
    </row>
    <row r="15" spans="1:6">
      <c r="A15" s="53" t="s">
        <v>123</v>
      </c>
      <c r="B15" s="53" t="s">
        <v>123</v>
      </c>
      <c r="C15" s="51" t="s">
        <v>269</v>
      </c>
    </row>
    <row r="16" spans="1:6">
      <c r="A16" s="52" t="s">
        <v>284</v>
      </c>
      <c r="B16" s="52" t="s">
        <v>359</v>
      </c>
      <c r="C16" s="2" t="s">
        <v>360</v>
      </c>
    </row>
    <row r="17" spans="1:3">
      <c r="A17" s="53" t="s">
        <v>124</v>
      </c>
      <c r="B17" s="53" t="s">
        <v>124</v>
      </c>
      <c r="C17" s="51" t="s">
        <v>270</v>
      </c>
    </row>
    <row r="18" spans="1:3">
      <c r="A18" s="52" t="s">
        <v>285</v>
      </c>
      <c r="B18" s="52" t="s">
        <v>353</v>
      </c>
      <c r="C18" s="2" t="s">
        <v>361</v>
      </c>
    </row>
    <row r="19" spans="1:3">
      <c r="A19" s="52" t="s">
        <v>286</v>
      </c>
      <c r="B19" s="52" t="str">
        <f>IF(cellIsTraditional="ja","Die gelben Spalten beinhalten traditionelle Fromen.","Die gelben Spalten beinhalten traditionelle Fromen und die fliederfarbenen beinhalten moderne Formen.")</f>
        <v>Die gelben Spalten beinhalten traditionelle Fromen und die fliederfarbenen beinhalten moderne Formen.</v>
      </c>
      <c r="C19" s="2" t="str">
        <f>IF(cellIsTraditional="ja","The yellow columns are for traditional events.","The yellow columns are for traditional events, the light lilac ones for modern/competitive events")</f>
        <v>The yellow columns are for traditional events, the light lilac ones for modern/competitive events</v>
      </c>
    </row>
    <row r="20" spans="1:3">
      <c r="A20" s="52" t="s">
        <v>287</v>
      </c>
      <c r="B20" s="52" t="str">
        <f>IF(cellIsTraditional="ja","Ein Sportler kann nur an drei Einzelwettbewerben und jeweils einer Partner- und einen Gruppenwettbewerb teilnehmen.", CONCATENATE("Jede Person darf nur", IF(cellIsRegional="ja"," je traditionell/modern",""), " an 1x Faust, 1x Kurz- und 1x Langwaffe teilnehmen."))</f>
        <v>Jede Person darf nur je traditionell/modern an 1x Faust, 1x Kurz- und 1x Langwaffe teilnehmen.</v>
      </c>
      <c r="C20" s="57" t="str">
        <f>IF(cellIsTraditional="ja","One athlete can only enter three single events, as well as, one duel event and one team event.", CONCATENATE("One athlete can only enter one fist, one short and one long weapon event", IF(cellIsRegional="ja"," for each, traditional and modern",""), " , as well as, one duel event and one team event."))</f>
        <v>One athlete can only enter one fist, one short and one long weapon event for each, traditional and modern , as well as, one duel event and one team event.</v>
      </c>
    </row>
    <row r="21" spans="1:3">
      <c r="A21" s="52" t="s">
        <v>288</v>
      </c>
      <c r="B21" s="52" t="s">
        <v>118</v>
      </c>
      <c r="C21" s="2" t="s">
        <v>362</v>
      </c>
    </row>
    <row r="22" spans="1:3">
      <c r="A22" s="52" t="s">
        <v>289</v>
      </c>
      <c r="B22" s="52" t="s">
        <v>125</v>
      </c>
      <c r="C22" s="2" t="s">
        <v>363</v>
      </c>
    </row>
    <row r="23" spans="1:3">
      <c r="A23" s="52" t="s">
        <v>290</v>
      </c>
      <c r="B23" s="52" t="s">
        <v>126</v>
      </c>
      <c r="C23" s="2" t="s">
        <v>364</v>
      </c>
    </row>
    <row r="24" spans="1:3">
      <c r="A24" s="52" t="s">
        <v>291</v>
      </c>
      <c r="B24" s="52" t="s">
        <v>176</v>
      </c>
      <c r="C24" s="2" t="s">
        <v>365</v>
      </c>
    </row>
    <row r="25" spans="1:3">
      <c r="A25" s="52" t="s">
        <v>292</v>
      </c>
      <c r="B25" s="52" t="str">
        <f>IF(cellIsTraditional="ja", "", "Bei den Spalten für Sparring tragen Sie bitte das Gewicht des Teilnehmers ein.")</f>
        <v>Bei den Spalten für Sparring tragen Sie bitte das Gewicht des Teilnehmers ein.</v>
      </c>
      <c r="C25" s="2" t="str">
        <f>IF(cellIsTraditional="ja","","For the sparring columns, please state the weight of the athlete")</f>
        <v>For the sparring columns, please state the weight of the athlete</v>
      </c>
    </row>
    <row r="26" spans="1:3">
      <c r="A26" s="53" t="s">
        <v>129</v>
      </c>
      <c r="B26" s="53" t="s">
        <v>129</v>
      </c>
      <c r="C26" s="51" t="s">
        <v>271</v>
      </c>
    </row>
    <row r="27" spans="1:3">
      <c r="A27" s="52" t="s">
        <v>130</v>
      </c>
      <c r="B27" s="52" t="s">
        <v>130</v>
      </c>
      <c r="C27" s="2" t="s">
        <v>272</v>
      </c>
    </row>
    <row r="28" spans="1:3">
      <c r="A28" s="52" t="s">
        <v>131</v>
      </c>
      <c r="B28" s="52" t="s">
        <v>131</v>
      </c>
      <c r="C28" s="2" t="s">
        <v>273</v>
      </c>
    </row>
    <row r="29" spans="1:3">
      <c r="A29" s="52" t="s">
        <v>133</v>
      </c>
      <c r="B29" s="52" t="s">
        <v>133</v>
      </c>
      <c r="C29" s="2" t="s">
        <v>274</v>
      </c>
    </row>
    <row r="30" spans="1:3">
      <c r="A30" s="52" t="s">
        <v>132</v>
      </c>
      <c r="B30" s="52" t="s">
        <v>132</v>
      </c>
      <c r="C30" s="2" t="s">
        <v>275</v>
      </c>
    </row>
    <row r="31" spans="1:3">
      <c r="A31" s="52" t="s">
        <v>293</v>
      </c>
      <c r="B31" s="52" t="s">
        <v>128</v>
      </c>
      <c r="C31" t="s">
        <v>276</v>
      </c>
    </row>
    <row r="32" spans="1:3">
      <c r="A32" s="54" t="s">
        <v>4</v>
      </c>
      <c r="B32" s="54" t="s">
        <v>4</v>
      </c>
      <c r="C32" s="13" t="s">
        <v>277</v>
      </c>
    </row>
    <row r="33" spans="1:3">
      <c r="A33" s="55" t="s">
        <v>5</v>
      </c>
      <c r="B33" s="55" t="s">
        <v>5</v>
      </c>
      <c r="C33" s="58" t="s">
        <v>278</v>
      </c>
    </row>
    <row r="34" spans="1:3">
      <c r="A34" s="56" t="s">
        <v>127</v>
      </c>
      <c r="B34" s="56" t="s">
        <v>127</v>
      </c>
      <c r="C34" s="13" t="s">
        <v>279</v>
      </c>
    </row>
    <row r="35" spans="1:3">
      <c r="A35" s="55" t="s">
        <v>106</v>
      </c>
      <c r="B35" s="55" t="s">
        <v>106</v>
      </c>
      <c r="C35" s="58" t="s">
        <v>280</v>
      </c>
    </row>
    <row r="36" spans="1:3">
      <c r="A36" s="2" t="s">
        <v>294</v>
      </c>
      <c r="B36" s="2" t="s">
        <v>135</v>
      </c>
      <c r="C36" s="2" t="s">
        <v>295</v>
      </c>
    </row>
    <row r="37" spans="1:3">
      <c r="A37" t="s">
        <v>1</v>
      </c>
      <c r="B37" t="s">
        <v>1</v>
      </c>
      <c r="C37" t="s">
        <v>296</v>
      </c>
    </row>
    <row r="38" spans="1:3">
      <c r="A38" t="s">
        <v>2</v>
      </c>
      <c r="B38" t="s">
        <v>2</v>
      </c>
      <c r="C38" t="s">
        <v>297</v>
      </c>
    </row>
    <row r="39" spans="1:3">
      <c r="A39" t="s">
        <v>134</v>
      </c>
      <c r="B39" t="s">
        <v>134</v>
      </c>
      <c r="C39" t="s">
        <v>301</v>
      </c>
    </row>
    <row r="40" spans="1:3">
      <c r="A40" t="s">
        <v>182</v>
      </c>
      <c r="B40" t="s">
        <v>182</v>
      </c>
      <c r="C40" t="s">
        <v>182</v>
      </c>
    </row>
    <row r="41" spans="1:3">
      <c r="A41" t="s">
        <v>141</v>
      </c>
      <c r="B41" t="s">
        <v>141</v>
      </c>
      <c r="C41" t="s">
        <v>298</v>
      </c>
    </row>
    <row r="42" spans="1:3">
      <c r="A42" t="s">
        <v>183</v>
      </c>
      <c r="B42" t="s">
        <v>183</v>
      </c>
      <c r="C42" t="s">
        <v>183</v>
      </c>
    </row>
    <row r="43" spans="1:3">
      <c r="A43" t="s">
        <v>140</v>
      </c>
      <c r="B43" t="s">
        <v>140</v>
      </c>
      <c r="C43" t="s">
        <v>299</v>
      </c>
    </row>
    <row r="44" spans="1:3">
      <c r="A44" t="s">
        <v>184</v>
      </c>
      <c r="B44" t="s">
        <v>184</v>
      </c>
      <c r="C44" t="s">
        <v>300</v>
      </c>
    </row>
    <row r="45" spans="1:3">
      <c r="A45" t="s">
        <v>67</v>
      </c>
      <c r="B45" t="s">
        <v>67</v>
      </c>
      <c r="C45" t="s">
        <v>302</v>
      </c>
    </row>
    <row r="46" spans="1:3">
      <c r="A46" t="s">
        <v>68</v>
      </c>
      <c r="B46" t="s">
        <v>68</v>
      </c>
      <c r="C46" t="s">
        <v>303</v>
      </c>
    </row>
    <row r="47" spans="1:3">
      <c r="A47" t="s">
        <v>69</v>
      </c>
      <c r="B47" t="s">
        <v>69</v>
      </c>
      <c r="C47" t="s">
        <v>304</v>
      </c>
    </row>
    <row r="48" spans="1:3">
      <c r="A48" t="s">
        <v>180</v>
      </c>
      <c r="B48" t="s">
        <v>180</v>
      </c>
      <c r="C48" t="s">
        <v>180</v>
      </c>
    </row>
    <row r="49" spans="1:3">
      <c r="A49" t="s">
        <v>243</v>
      </c>
      <c r="B49" t="s">
        <v>243</v>
      </c>
      <c r="C49" t="s">
        <v>305</v>
      </c>
    </row>
    <row r="50" spans="1:3">
      <c r="A50" t="s">
        <v>156</v>
      </c>
      <c r="B50" t="s">
        <v>156</v>
      </c>
      <c r="C50" t="s">
        <v>306</v>
      </c>
    </row>
    <row r="51" spans="1:3">
      <c r="A51" t="s">
        <v>114</v>
      </c>
      <c r="B51" t="s">
        <v>114</v>
      </c>
      <c r="C51" t="s">
        <v>307</v>
      </c>
    </row>
    <row r="52" spans="1:3">
      <c r="A52" t="s">
        <v>141</v>
      </c>
      <c r="B52" t="s">
        <v>141</v>
      </c>
      <c r="C52" t="s">
        <v>141</v>
      </c>
    </row>
    <row r="53" spans="1:3">
      <c r="A53" t="s">
        <v>49</v>
      </c>
      <c r="B53" t="s">
        <v>49</v>
      </c>
      <c r="C53" t="s">
        <v>49</v>
      </c>
    </row>
    <row r="54" spans="1:3">
      <c r="A54" t="s">
        <v>112</v>
      </c>
      <c r="B54" t="s">
        <v>112</v>
      </c>
      <c r="C54" t="s">
        <v>308</v>
      </c>
    </row>
    <row r="55" spans="1:3">
      <c r="A55" t="s">
        <v>79</v>
      </c>
      <c r="B55" t="s">
        <v>79</v>
      </c>
      <c r="C55" t="s">
        <v>309</v>
      </c>
    </row>
    <row r="56" spans="1:3">
      <c r="A56" t="s">
        <v>78</v>
      </c>
      <c r="B56" t="s">
        <v>78</v>
      </c>
      <c r="C56" t="s">
        <v>310</v>
      </c>
    </row>
    <row r="57" spans="1:3">
      <c r="A57" t="s">
        <v>3</v>
      </c>
      <c r="B57" t="s">
        <v>3</v>
      </c>
      <c r="C57" t="s">
        <v>401</v>
      </c>
    </row>
    <row r="58" spans="1:3">
      <c r="A58" t="s">
        <v>8</v>
      </c>
      <c r="B58" t="s">
        <v>8</v>
      </c>
      <c r="C58" t="s">
        <v>8</v>
      </c>
    </row>
    <row r="59" spans="1:3">
      <c r="A59" t="s">
        <v>111</v>
      </c>
      <c r="B59" t="s">
        <v>111</v>
      </c>
      <c r="C59" t="s">
        <v>311</v>
      </c>
    </row>
    <row r="60" spans="1:3">
      <c r="A60" t="s">
        <v>198</v>
      </c>
      <c r="B60" t="s">
        <v>198</v>
      </c>
      <c r="C60" t="s">
        <v>198</v>
      </c>
    </row>
    <row r="61" spans="1:3">
      <c r="A61" t="s">
        <v>199</v>
      </c>
      <c r="B61" t="s">
        <v>199</v>
      </c>
      <c r="C61" t="s">
        <v>199</v>
      </c>
    </row>
    <row r="62" spans="1:3">
      <c r="A62" t="s">
        <v>200</v>
      </c>
      <c r="B62" t="s">
        <v>200</v>
      </c>
      <c r="C62" t="s">
        <v>200</v>
      </c>
    </row>
    <row r="63" spans="1:3">
      <c r="A63" t="s">
        <v>9</v>
      </c>
      <c r="B63" t="s">
        <v>9</v>
      </c>
      <c r="C63" t="s">
        <v>9</v>
      </c>
    </row>
    <row r="64" spans="1:3">
      <c r="A64" t="s">
        <v>21</v>
      </c>
      <c r="B64" t="s">
        <v>21</v>
      </c>
      <c r="C64" t="s">
        <v>312</v>
      </c>
    </row>
    <row r="65" spans="1:3">
      <c r="A65" t="s">
        <v>45</v>
      </c>
      <c r="B65" t="s">
        <v>45</v>
      </c>
      <c r="C65" t="s">
        <v>313</v>
      </c>
    </row>
    <row r="66" spans="1:3">
      <c r="A66" t="s">
        <v>201</v>
      </c>
      <c r="B66" t="s">
        <v>201</v>
      </c>
      <c r="C66" t="s">
        <v>201</v>
      </c>
    </row>
    <row r="67" spans="1:3">
      <c r="A67" t="s">
        <v>202</v>
      </c>
      <c r="B67" t="s">
        <v>202</v>
      </c>
      <c r="C67" t="s">
        <v>202</v>
      </c>
    </row>
    <row r="68" spans="1:3">
      <c r="A68" t="s">
        <v>203</v>
      </c>
      <c r="B68" t="s">
        <v>203</v>
      </c>
      <c r="C68" t="s">
        <v>203</v>
      </c>
    </row>
    <row r="69" spans="1:3">
      <c r="A69" t="s">
        <v>22</v>
      </c>
      <c r="B69" t="s">
        <v>22</v>
      </c>
      <c r="C69" t="s">
        <v>366</v>
      </c>
    </row>
    <row r="70" spans="1:3">
      <c r="A70" t="s">
        <v>82</v>
      </c>
      <c r="B70" t="s">
        <v>82</v>
      </c>
      <c r="C70" t="s">
        <v>314</v>
      </c>
    </row>
    <row r="71" spans="1:3">
      <c r="A71" t="s">
        <v>81</v>
      </c>
      <c r="B71" t="s">
        <v>81</v>
      </c>
      <c r="C71" t="s">
        <v>315</v>
      </c>
    </row>
    <row r="72" spans="1:3">
      <c r="A72" t="s">
        <v>242</v>
      </c>
      <c r="B72" t="s">
        <v>242</v>
      </c>
      <c r="C72" t="s">
        <v>352</v>
      </c>
    </row>
    <row r="73" spans="1:3">
      <c r="A73" t="s">
        <v>51</v>
      </c>
      <c r="B73" t="s">
        <v>51</v>
      </c>
      <c r="C73" t="s">
        <v>51</v>
      </c>
    </row>
    <row r="74" spans="1:3">
      <c r="A74" t="s">
        <v>52</v>
      </c>
      <c r="B74" t="s">
        <v>52</v>
      </c>
      <c r="C74" t="s">
        <v>52</v>
      </c>
    </row>
    <row r="75" spans="1:3">
      <c r="A75" t="s">
        <v>205</v>
      </c>
      <c r="B75" t="s">
        <v>205</v>
      </c>
      <c r="C75" t="s">
        <v>298</v>
      </c>
    </row>
    <row r="76" spans="1:3">
      <c r="A76" t="s">
        <v>204</v>
      </c>
      <c r="B76" t="s">
        <v>204</v>
      </c>
      <c r="C76" t="s">
        <v>204</v>
      </c>
    </row>
    <row r="77" spans="1:3">
      <c r="A77" t="s">
        <v>138</v>
      </c>
      <c r="B77" t="s">
        <v>138</v>
      </c>
      <c r="C77" t="s">
        <v>299</v>
      </c>
    </row>
    <row r="78" spans="1:3">
      <c r="A78" t="s">
        <v>74</v>
      </c>
      <c r="B78" t="s">
        <v>74</v>
      </c>
      <c r="C78" t="s">
        <v>296</v>
      </c>
    </row>
    <row r="79" spans="1:3">
      <c r="A79" t="s">
        <v>2</v>
      </c>
      <c r="B79" t="s">
        <v>2</v>
      </c>
      <c r="C79" t="s">
        <v>256</v>
      </c>
    </row>
    <row r="80" spans="1:3">
      <c r="A80" t="s">
        <v>73</v>
      </c>
      <c r="B80" t="s">
        <v>73</v>
      </c>
      <c r="C80" t="s">
        <v>317</v>
      </c>
    </row>
    <row r="81" spans="1:3">
      <c r="A81" t="s">
        <v>66</v>
      </c>
      <c r="B81" t="s">
        <v>66</v>
      </c>
      <c r="C81" t="s">
        <v>318</v>
      </c>
    </row>
    <row r="82" spans="1:3">
      <c r="A82" t="s">
        <v>105</v>
      </c>
      <c r="B82" t="s">
        <v>105</v>
      </c>
      <c r="C82" t="s">
        <v>319</v>
      </c>
    </row>
    <row r="83" spans="1:3">
      <c r="A83" t="s">
        <v>187</v>
      </c>
      <c r="B83" t="s">
        <v>187</v>
      </c>
      <c r="C83" t="s">
        <v>187</v>
      </c>
    </row>
    <row r="84" spans="1:3">
      <c r="A84" t="s">
        <v>224</v>
      </c>
      <c r="B84" t="s">
        <v>224</v>
      </c>
      <c r="C84" t="s">
        <v>224</v>
      </c>
    </row>
    <row r="85" spans="1:3">
      <c r="A85" t="s">
        <v>225</v>
      </c>
      <c r="B85" t="s">
        <v>225</v>
      </c>
      <c r="C85" t="s">
        <v>225</v>
      </c>
    </row>
    <row r="86" spans="1:3">
      <c r="A86" t="s">
        <v>226</v>
      </c>
      <c r="B86" t="s">
        <v>226</v>
      </c>
      <c r="C86" t="s">
        <v>226</v>
      </c>
    </row>
    <row r="87" spans="1:3">
      <c r="A87" t="s">
        <v>227</v>
      </c>
      <c r="B87" t="s">
        <v>227</v>
      </c>
      <c r="C87" t="s">
        <v>227</v>
      </c>
    </row>
    <row r="88" spans="1:3">
      <c r="A88" t="s">
        <v>217</v>
      </c>
      <c r="B88" t="s">
        <v>217</v>
      </c>
      <c r="C88" t="s">
        <v>217</v>
      </c>
    </row>
    <row r="89" spans="1:3">
      <c r="A89" t="s">
        <v>407</v>
      </c>
      <c r="B89" t="s">
        <v>407</v>
      </c>
      <c r="C89" t="s">
        <v>407</v>
      </c>
    </row>
    <row r="90" spans="1:3">
      <c r="A90" t="s">
        <v>218</v>
      </c>
      <c r="B90" t="s">
        <v>218</v>
      </c>
      <c r="C90" t="s">
        <v>218</v>
      </c>
    </row>
    <row r="91" spans="1:3">
      <c r="A91" t="s">
        <v>219</v>
      </c>
      <c r="B91" t="s">
        <v>219</v>
      </c>
      <c r="C91" t="s">
        <v>219</v>
      </c>
    </row>
    <row r="92" spans="1:3">
      <c r="A92" t="s">
        <v>220</v>
      </c>
      <c r="B92" t="s">
        <v>220</v>
      </c>
      <c r="C92" t="s">
        <v>220</v>
      </c>
    </row>
    <row r="93" spans="1:3">
      <c r="A93" t="s">
        <v>221</v>
      </c>
      <c r="B93" t="s">
        <v>221</v>
      </c>
      <c r="C93" t="s">
        <v>221</v>
      </c>
    </row>
    <row r="94" spans="1:3">
      <c r="A94" t="s">
        <v>222</v>
      </c>
      <c r="B94" t="s">
        <v>222</v>
      </c>
      <c r="C94" t="s">
        <v>222</v>
      </c>
    </row>
    <row r="95" spans="1:3">
      <c r="A95" t="s">
        <v>223</v>
      </c>
      <c r="B95" t="s">
        <v>223</v>
      </c>
      <c r="C95" t="s">
        <v>223</v>
      </c>
    </row>
    <row r="96" spans="1:3">
      <c r="A96" t="s">
        <v>228</v>
      </c>
      <c r="B96" t="s">
        <v>228</v>
      </c>
      <c r="C96" t="s">
        <v>228</v>
      </c>
    </row>
    <row r="97" spans="1:3">
      <c r="A97" t="s">
        <v>229</v>
      </c>
      <c r="B97" t="s">
        <v>229</v>
      </c>
      <c r="C97" t="s">
        <v>229</v>
      </c>
    </row>
    <row r="98" spans="1:3">
      <c r="A98" t="s">
        <v>206</v>
      </c>
      <c r="B98" t="s">
        <v>206</v>
      </c>
      <c r="C98" t="s">
        <v>320</v>
      </c>
    </row>
    <row r="99" spans="1:3">
      <c r="A99" t="s">
        <v>230</v>
      </c>
      <c r="B99" t="s">
        <v>230</v>
      </c>
      <c r="C99" t="s">
        <v>321</v>
      </c>
    </row>
    <row r="100" spans="1:3">
      <c r="A100" t="s">
        <v>28</v>
      </c>
      <c r="B100" t="s">
        <v>28</v>
      </c>
      <c r="C100" t="s">
        <v>345</v>
      </c>
    </row>
    <row r="101" spans="1:3">
      <c r="A101" t="s">
        <v>44</v>
      </c>
      <c r="B101" t="s">
        <v>44</v>
      </c>
      <c r="C101" t="s">
        <v>44</v>
      </c>
    </row>
    <row r="102" spans="1:3">
      <c r="A102" t="s">
        <v>43</v>
      </c>
      <c r="B102" t="s">
        <v>43</v>
      </c>
      <c r="C102" t="s">
        <v>43</v>
      </c>
    </row>
    <row r="103" spans="1:3">
      <c r="A103" t="s">
        <v>30</v>
      </c>
      <c r="B103" t="s">
        <v>30</v>
      </c>
      <c r="C103" t="s">
        <v>386</v>
      </c>
    </row>
    <row r="104" spans="1:3">
      <c r="A104" t="s">
        <v>31</v>
      </c>
      <c r="B104" t="s">
        <v>31</v>
      </c>
      <c r="C104" t="s">
        <v>367</v>
      </c>
    </row>
    <row r="105" spans="1:3">
      <c r="A105" t="s">
        <v>157</v>
      </c>
      <c r="B105" t="s">
        <v>157</v>
      </c>
      <c r="C105" t="s">
        <v>387</v>
      </c>
    </row>
    <row r="106" spans="1:3">
      <c r="A106" t="s">
        <v>158</v>
      </c>
      <c r="B106" t="s">
        <v>158</v>
      </c>
      <c r="C106" t="s">
        <v>368</v>
      </c>
    </row>
    <row r="107" spans="1:3">
      <c r="A107" t="s">
        <v>209</v>
      </c>
      <c r="B107" t="s">
        <v>209</v>
      </c>
      <c r="C107" t="s">
        <v>209</v>
      </c>
    </row>
    <row r="108" spans="1:3">
      <c r="A108" t="s">
        <v>211</v>
      </c>
      <c r="B108" t="s">
        <v>211</v>
      </c>
      <c r="C108" t="s">
        <v>211</v>
      </c>
    </row>
    <row r="109" spans="1:3">
      <c r="A109" t="s">
        <v>212</v>
      </c>
      <c r="B109" t="s">
        <v>212</v>
      </c>
      <c r="C109" t="s">
        <v>212</v>
      </c>
    </row>
    <row r="110" spans="1:3">
      <c r="A110" t="s">
        <v>252</v>
      </c>
      <c r="B110" t="s">
        <v>252</v>
      </c>
      <c r="C110" t="s">
        <v>252</v>
      </c>
    </row>
    <row r="111" spans="1:3">
      <c r="A111" t="s">
        <v>210</v>
      </c>
      <c r="B111" t="s">
        <v>210</v>
      </c>
      <c r="C111" t="s">
        <v>210</v>
      </c>
    </row>
    <row r="112" spans="1:3">
      <c r="A112" t="s">
        <v>213</v>
      </c>
      <c r="B112" t="s">
        <v>213</v>
      </c>
      <c r="C112" t="s">
        <v>213</v>
      </c>
    </row>
    <row r="113" spans="1:3">
      <c r="A113" t="s">
        <v>214</v>
      </c>
      <c r="B113" t="s">
        <v>214</v>
      </c>
      <c r="C113" t="s">
        <v>214</v>
      </c>
    </row>
    <row r="114" spans="1:3">
      <c r="A114" t="s">
        <v>215</v>
      </c>
      <c r="B114" t="s">
        <v>215</v>
      </c>
      <c r="C114" t="s">
        <v>215</v>
      </c>
    </row>
    <row r="115" spans="1:3">
      <c r="A115" t="s">
        <v>216</v>
      </c>
      <c r="B115" t="s">
        <v>216</v>
      </c>
      <c r="C115" t="s">
        <v>322</v>
      </c>
    </row>
    <row r="116" spans="1:3">
      <c r="A116" t="s">
        <v>34</v>
      </c>
      <c r="B116" t="s">
        <v>34</v>
      </c>
      <c r="C116" t="s">
        <v>346</v>
      </c>
    </row>
    <row r="117" spans="1:3">
      <c r="A117" t="s">
        <v>35</v>
      </c>
      <c r="B117" t="s">
        <v>35</v>
      </c>
      <c r="C117" t="s">
        <v>35</v>
      </c>
    </row>
    <row r="118" spans="1:3">
      <c r="A118" t="s">
        <v>42</v>
      </c>
      <c r="B118" t="s">
        <v>42</v>
      </c>
      <c r="C118" t="s">
        <v>42</v>
      </c>
    </row>
    <row r="119" spans="1:3">
      <c r="A119" t="s">
        <v>36</v>
      </c>
      <c r="B119" t="s">
        <v>36</v>
      </c>
      <c r="C119" t="s">
        <v>388</v>
      </c>
    </row>
    <row r="120" spans="1:3">
      <c r="A120" t="s">
        <v>37</v>
      </c>
      <c r="B120" t="s">
        <v>37</v>
      </c>
      <c r="C120" t="s">
        <v>369</v>
      </c>
    </row>
    <row r="121" spans="1:3">
      <c r="A121" t="s">
        <v>159</v>
      </c>
      <c r="B121" t="s">
        <v>159</v>
      </c>
      <c r="C121" t="s">
        <v>389</v>
      </c>
    </row>
    <row r="122" spans="1:3">
      <c r="A122" t="s">
        <v>160</v>
      </c>
      <c r="B122" t="s">
        <v>160</v>
      </c>
      <c r="C122" t="s">
        <v>377</v>
      </c>
    </row>
    <row r="123" spans="1:3">
      <c r="A123" t="s">
        <v>412</v>
      </c>
      <c r="B123" t="s">
        <v>412</v>
      </c>
      <c r="C123" t="s">
        <v>412</v>
      </c>
    </row>
    <row r="124" spans="1:3">
      <c r="A124" t="s">
        <v>411</v>
      </c>
      <c r="B124" t="s">
        <v>411</v>
      </c>
      <c r="C124" t="s">
        <v>417</v>
      </c>
    </row>
    <row r="125" spans="1:3">
      <c r="A125" t="s">
        <v>413</v>
      </c>
      <c r="B125" t="s">
        <v>413</v>
      </c>
      <c r="C125" t="s">
        <v>413</v>
      </c>
    </row>
    <row r="126" spans="1:3">
      <c r="A126" t="s">
        <v>414</v>
      </c>
      <c r="B126" t="s">
        <v>414</v>
      </c>
      <c r="C126" t="s">
        <v>418</v>
      </c>
    </row>
    <row r="127" spans="1:3">
      <c r="A127" t="s">
        <v>415</v>
      </c>
      <c r="B127" t="s">
        <v>415</v>
      </c>
      <c r="C127" t="s">
        <v>415</v>
      </c>
    </row>
    <row r="128" spans="1:3">
      <c r="A128" t="s">
        <v>416</v>
      </c>
      <c r="B128" t="s">
        <v>416</v>
      </c>
      <c r="C128" t="s">
        <v>419</v>
      </c>
    </row>
    <row r="129" spans="1:3">
      <c r="A129" t="s">
        <v>249</v>
      </c>
      <c r="B129" t="s">
        <v>249</v>
      </c>
      <c r="C129" t="s">
        <v>249</v>
      </c>
    </row>
    <row r="130" spans="1:3">
      <c r="A130" t="s">
        <v>250</v>
      </c>
      <c r="B130" t="s">
        <v>250</v>
      </c>
      <c r="C130" t="s">
        <v>250</v>
      </c>
    </row>
    <row r="131" spans="1:3">
      <c r="A131" t="s">
        <v>251</v>
      </c>
      <c r="B131" t="s">
        <v>251</v>
      </c>
      <c r="C131" t="s">
        <v>251</v>
      </c>
    </row>
    <row r="132" spans="1:3">
      <c r="A132" t="s">
        <v>245</v>
      </c>
      <c r="B132" t="s">
        <v>245</v>
      </c>
      <c r="C132" t="s">
        <v>245</v>
      </c>
    </row>
    <row r="133" spans="1:3">
      <c r="A133" t="s">
        <v>246</v>
      </c>
      <c r="B133" t="s">
        <v>246</v>
      </c>
      <c r="C133" t="s">
        <v>246</v>
      </c>
    </row>
    <row r="134" spans="1:3">
      <c r="A134" t="s">
        <v>247</v>
      </c>
      <c r="B134" t="s">
        <v>247</v>
      </c>
      <c r="C134" t="s">
        <v>247</v>
      </c>
    </row>
    <row r="135" spans="1:3">
      <c r="A135" t="s">
        <v>248</v>
      </c>
      <c r="B135" t="s">
        <v>248</v>
      </c>
      <c r="C135" t="s">
        <v>323</v>
      </c>
    </row>
    <row r="136" spans="1:3">
      <c r="A136" t="s">
        <v>38</v>
      </c>
      <c r="B136" t="s">
        <v>38</v>
      </c>
      <c r="C136" t="s">
        <v>38</v>
      </c>
    </row>
    <row r="137" spans="1:3">
      <c r="A137" t="s">
        <v>39</v>
      </c>
      <c r="B137" t="s">
        <v>39</v>
      </c>
      <c r="C137" t="s">
        <v>39</v>
      </c>
    </row>
    <row r="138" spans="1:3">
      <c r="A138" t="s">
        <v>40</v>
      </c>
      <c r="B138" t="s">
        <v>40</v>
      </c>
      <c r="C138" t="s">
        <v>40</v>
      </c>
    </row>
    <row r="139" spans="1:3">
      <c r="A139" t="s">
        <v>96</v>
      </c>
      <c r="B139" t="s">
        <v>96</v>
      </c>
      <c r="C139" t="s">
        <v>96</v>
      </c>
    </row>
    <row r="140" spans="1:3">
      <c r="A140" t="s">
        <v>161</v>
      </c>
      <c r="B140" t="s">
        <v>161</v>
      </c>
      <c r="C140" t="s">
        <v>390</v>
      </c>
    </row>
    <row r="141" spans="1:3">
      <c r="A141" t="s">
        <v>162</v>
      </c>
      <c r="B141" t="s">
        <v>162</v>
      </c>
      <c r="C141" t="s">
        <v>378</v>
      </c>
    </row>
    <row r="142" spans="1:3">
      <c r="A142" t="s">
        <v>235</v>
      </c>
      <c r="B142" t="s">
        <v>235</v>
      </c>
      <c r="C142" t="s">
        <v>324</v>
      </c>
    </row>
    <row r="143" spans="1:3">
      <c r="A143" t="s">
        <v>253</v>
      </c>
      <c r="B143" t="s">
        <v>253</v>
      </c>
      <c r="C143" t="s">
        <v>325</v>
      </c>
    </row>
    <row r="144" spans="1:3">
      <c r="A144" t="s">
        <v>234</v>
      </c>
      <c r="B144" t="s">
        <v>234</v>
      </c>
      <c r="C144" t="s">
        <v>326</v>
      </c>
    </row>
    <row r="145" spans="1:3">
      <c r="A145" t="s">
        <v>231</v>
      </c>
      <c r="B145" t="s">
        <v>231</v>
      </c>
      <c r="C145" t="s">
        <v>327</v>
      </c>
    </row>
    <row r="146" spans="1:3">
      <c r="A146" t="s">
        <v>191</v>
      </c>
      <c r="B146" t="s">
        <v>191</v>
      </c>
      <c r="C146" t="s">
        <v>347</v>
      </c>
    </row>
    <row r="147" spans="1:3">
      <c r="A147" t="s">
        <v>76</v>
      </c>
      <c r="B147" t="s">
        <v>76</v>
      </c>
      <c r="C147" t="s">
        <v>76</v>
      </c>
    </row>
    <row r="148" spans="1:3">
      <c r="A148" t="s">
        <v>77</v>
      </c>
      <c r="B148" t="s">
        <v>77</v>
      </c>
      <c r="C148" t="s">
        <v>77</v>
      </c>
    </row>
    <row r="149" spans="1:3">
      <c r="A149" t="s">
        <v>142</v>
      </c>
      <c r="B149" t="s">
        <v>142</v>
      </c>
      <c r="C149" t="s">
        <v>391</v>
      </c>
    </row>
    <row r="150" spans="1:3">
      <c r="A150" t="s">
        <v>143</v>
      </c>
      <c r="B150" t="s">
        <v>143</v>
      </c>
      <c r="C150" t="s">
        <v>370</v>
      </c>
    </row>
    <row r="151" spans="1:3">
      <c r="A151" t="s">
        <v>163</v>
      </c>
      <c r="B151" t="s">
        <v>163</v>
      </c>
      <c r="C151" t="s">
        <v>392</v>
      </c>
    </row>
    <row r="152" spans="1:3">
      <c r="A152" t="s">
        <v>164</v>
      </c>
      <c r="B152" t="s">
        <v>164</v>
      </c>
      <c r="C152" t="s">
        <v>379</v>
      </c>
    </row>
    <row r="153" spans="1:3">
      <c r="A153" t="s">
        <v>192</v>
      </c>
      <c r="B153" t="s">
        <v>192</v>
      </c>
      <c r="C153" t="s">
        <v>356</v>
      </c>
    </row>
    <row r="154" spans="1:3">
      <c r="A154" t="s">
        <v>83</v>
      </c>
      <c r="B154" t="s">
        <v>83</v>
      </c>
      <c r="C154" t="s">
        <v>83</v>
      </c>
    </row>
    <row r="155" spans="1:3">
      <c r="A155" t="s">
        <v>84</v>
      </c>
      <c r="B155" t="s">
        <v>84</v>
      </c>
      <c r="C155" t="s">
        <v>84</v>
      </c>
    </row>
    <row r="156" spans="1:3">
      <c r="A156" t="s">
        <v>144</v>
      </c>
      <c r="B156" t="s">
        <v>144</v>
      </c>
      <c r="C156" t="s">
        <v>393</v>
      </c>
    </row>
    <row r="157" spans="1:3">
      <c r="A157" t="s">
        <v>145</v>
      </c>
      <c r="B157" t="s">
        <v>145</v>
      </c>
      <c r="C157" t="s">
        <v>371</v>
      </c>
    </row>
    <row r="158" spans="1:3">
      <c r="A158" t="s">
        <v>165</v>
      </c>
      <c r="B158" t="s">
        <v>165</v>
      </c>
      <c r="C158" t="s">
        <v>394</v>
      </c>
    </row>
    <row r="159" spans="1:3">
      <c r="A159" t="s">
        <v>166</v>
      </c>
      <c r="B159" t="s">
        <v>166</v>
      </c>
      <c r="C159" t="s">
        <v>380</v>
      </c>
    </row>
    <row r="160" spans="1:3">
      <c r="A160" t="s">
        <v>193</v>
      </c>
      <c r="B160" t="s">
        <v>193</v>
      </c>
      <c r="C160" t="s">
        <v>348</v>
      </c>
    </row>
    <row r="161" spans="1:3">
      <c r="A161" t="s">
        <v>85</v>
      </c>
      <c r="B161" t="s">
        <v>85</v>
      </c>
      <c r="C161" t="s">
        <v>85</v>
      </c>
    </row>
    <row r="162" spans="1:3">
      <c r="A162" t="s">
        <v>86</v>
      </c>
      <c r="B162" t="s">
        <v>86</v>
      </c>
      <c r="C162" t="s">
        <v>86</v>
      </c>
    </row>
    <row r="163" spans="1:3">
      <c r="A163" t="s">
        <v>146</v>
      </c>
      <c r="B163" t="s">
        <v>146</v>
      </c>
      <c r="C163" t="s">
        <v>395</v>
      </c>
    </row>
    <row r="164" spans="1:3">
      <c r="A164" t="s">
        <v>147</v>
      </c>
      <c r="B164" t="s">
        <v>147</v>
      </c>
      <c r="C164" t="s">
        <v>372</v>
      </c>
    </row>
    <row r="165" spans="1:3">
      <c r="A165" t="s">
        <v>167</v>
      </c>
      <c r="B165" t="s">
        <v>167</v>
      </c>
      <c r="C165" t="s">
        <v>396</v>
      </c>
    </row>
    <row r="166" spans="1:3">
      <c r="A166" t="s">
        <v>168</v>
      </c>
      <c r="B166" t="s">
        <v>168</v>
      </c>
      <c r="C166" t="s">
        <v>381</v>
      </c>
    </row>
    <row r="167" spans="1:3">
      <c r="A167" t="s">
        <v>87</v>
      </c>
      <c r="B167" t="s">
        <v>87</v>
      </c>
      <c r="C167" t="s">
        <v>87</v>
      </c>
    </row>
    <row r="168" spans="1:3">
      <c r="A168" t="s">
        <v>88</v>
      </c>
      <c r="B168" t="s">
        <v>88</v>
      </c>
      <c r="C168" t="s">
        <v>88</v>
      </c>
    </row>
    <row r="169" spans="1:3">
      <c r="A169" t="s">
        <v>181</v>
      </c>
      <c r="B169" t="s">
        <v>181</v>
      </c>
      <c r="C169" t="s">
        <v>405</v>
      </c>
    </row>
    <row r="170" spans="1:3">
      <c r="A170" t="s">
        <v>47</v>
      </c>
      <c r="B170" t="s">
        <v>47</v>
      </c>
      <c r="C170" t="s">
        <v>47</v>
      </c>
    </row>
    <row r="171" spans="1:3">
      <c r="A171" t="s">
        <v>46</v>
      </c>
      <c r="B171" t="s">
        <v>46</v>
      </c>
      <c r="C171" t="s">
        <v>328</v>
      </c>
    </row>
    <row r="172" spans="1:3">
      <c r="A172" t="s">
        <v>48</v>
      </c>
      <c r="B172" t="s">
        <v>48</v>
      </c>
      <c r="C172" t="s">
        <v>329</v>
      </c>
    </row>
    <row r="173" spans="1:3">
      <c r="A173" t="s">
        <v>236</v>
      </c>
      <c r="B173" t="s">
        <v>236</v>
      </c>
      <c r="C173" t="s">
        <v>330</v>
      </c>
    </row>
    <row r="174" spans="1:3">
      <c r="A174" t="s">
        <v>254</v>
      </c>
      <c r="B174" t="s">
        <v>254</v>
      </c>
      <c r="C174" t="s">
        <v>331</v>
      </c>
    </row>
    <row r="175" spans="1:3">
      <c r="A175" t="s">
        <v>237</v>
      </c>
      <c r="B175" t="s">
        <v>237</v>
      </c>
      <c r="C175" t="s">
        <v>332</v>
      </c>
    </row>
    <row r="176" spans="1:3">
      <c r="A176" t="s">
        <v>232</v>
      </c>
      <c r="B176" t="s">
        <v>232</v>
      </c>
      <c r="C176" t="s">
        <v>355</v>
      </c>
    </row>
    <row r="177" spans="1:3">
      <c r="A177" t="s">
        <v>194</v>
      </c>
      <c r="B177" t="s">
        <v>194</v>
      </c>
      <c r="C177" t="s">
        <v>349</v>
      </c>
    </row>
    <row r="178" spans="1:3">
      <c r="A178" t="s">
        <v>89</v>
      </c>
      <c r="B178" t="s">
        <v>89</v>
      </c>
      <c r="C178" t="s">
        <v>89</v>
      </c>
    </row>
    <row r="179" spans="1:3">
      <c r="A179" t="s">
        <v>90</v>
      </c>
      <c r="B179" t="s">
        <v>90</v>
      </c>
      <c r="C179" t="s">
        <v>90</v>
      </c>
    </row>
    <row r="180" spans="1:3">
      <c r="A180" t="s">
        <v>148</v>
      </c>
      <c r="B180" t="s">
        <v>148</v>
      </c>
      <c r="C180" t="s">
        <v>397</v>
      </c>
    </row>
    <row r="181" spans="1:3">
      <c r="A181" t="s">
        <v>149</v>
      </c>
      <c r="B181" t="s">
        <v>149</v>
      </c>
      <c r="C181" t="s">
        <v>373</v>
      </c>
    </row>
    <row r="182" spans="1:3">
      <c r="A182" t="s">
        <v>169</v>
      </c>
      <c r="B182" t="s">
        <v>169</v>
      </c>
      <c r="C182" t="s">
        <v>398</v>
      </c>
    </row>
    <row r="183" spans="1:3">
      <c r="A183" t="s">
        <v>170</v>
      </c>
      <c r="B183" t="s">
        <v>170</v>
      </c>
      <c r="C183" t="s">
        <v>382</v>
      </c>
    </row>
    <row r="184" spans="1:3">
      <c r="A184" t="s">
        <v>195</v>
      </c>
      <c r="B184" t="s">
        <v>195</v>
      </c>
      <c r="C184" t="s">
        <v>350</v>
      </c>
    </row>
    <row r="185" spans="1:3">
      <c r="A185" t="s">
        <v>91</v>
      </c>
      <c r="B185" t="s">
        <v>91</v>
      </c>
      <c r="C185" t="s">
        <v>91</v>
      </c>
    </row>
    <row r="186" spans="1:3">
      <c r="A186" t="s">
        <v>92</v>
      </c>
      <c r="B186" t="s">
        <v>92</v>
      </c>
      <c r="C186" t="s">
        <v>92</v>
      </c>
    </row>
    <row r="187" spans="1:3">
      <c r="A187" t="s">
        <v>150</v>
      </c>
      <c r="B187" t="s">
        <v>150</v>
      </c>
      <c r="C187" t="s">
        <v>399</v>
      </c>
    </row>
    <row r="188" spans="1:3">
      <c r="A188" t="s">
        <v>151</v>
      </c>
      <c r="B188" t="s">
        <v>151</v>
      </c>
      <c r="C188" t="s">
        <v>374</v>
      </c>
    </row>
    <row r="189" spans="1:3">
      <c r="A189" t="s">
        <v>171</v>
      </c>
      <c r="B189" t="s">
        <v>171</v>
      </c>
      <c r="C189" t="s">
        <v>400</v>
      </c>
    </row>
    <row r="190" spans="1:3">
      <c r="A190" t="s">
        <v>172</v>
      </c>
      <c r="B190" t="s">
        <v>172</v>
      </c>
      <c r="C190" t="s">
        <v>383</v>
      </c>
    </row>
    <row r="191" spans="1:3">
      <c r="A191" t="s">
        <v>196</v>
      </c>
      <c r="B191" t="s">
        <v>196</v>
      </c>
      <c r="C191" t="s">
        <v>351</v>
      </c>
    </row>
    <row r="192" spans="1:3">
      <c r="A192" t="s">
        <v>93</v>
      </c>
      <c r="B192" t="s">
        <v>93</v>
      </c>
      <c r="C192" t="s">
        <v>93</v>
      </c>
    </row>
    <row r="193" spans="1:3">
      <c r="A193" t="s">
        <v>94</v>
      </c>
      <c r="B193" t="s">
        <v>94</v>
      </c>
      <c r="C193" t="s">
        <v>94</v>
      </c>
    </row>
    <row r="194" spans="1:3">
      <c r="A194" t="s">
        <v>152</v>
      </c>
      <c r="B194" t="s">
        <v>152</v>
      </c>
      <c r="C194" t="s">
        <v>384</v>
      </c>
    </row>
    <row r="195" spans="1:3">
      <c r="A195" t="s">
        <v>153</v>
      </c>
      <c r="B195" t="s">
        <v>153</v>
      </c>
      <c r="C195" t="s">
        <v>375</v>
      </c>
    </row>
    <row r="196" spans="1:3">
      <c r="A196" t="s">
        <v>173</v>
      </c>
      <c r="B196" t="s">
        <v>173</v>
      </c>
      <c r="C196" t="s">
        <v>385</v>
      </c>
    </row>
    <row r="197" spans="1:3">
      <c r="A197" t="s">
        <v>174</v>
      </c>
      <c r="B197" t="s">
        <v>174</v>
      </c>
      <c r="C197" t="s">
        <v>376</v>
      </c>
    </row>
    <row r="198" spans="1:3">
      <c r="A198" t="s">
        <v>179</v>
      </c>
      <c r="B198" t="s">
        <v>179</v>
      </c>
      <c r="C198" t="s">
        <v>333</v>
      </c>
    </row>
    <row r="199" spans="1:3">
      <c r="A199" t="s">
        <v>233</v>
      </c>
      <c r="B199" t="s">
        <v>233</v>
      </c>
      <c r="C199" t="s">
        <v>334</v>
      </c>
    </row>
    <row r="200" spans="1:3">
      <c r="A200" t="s">
        <v>238</v>
      </c>
      <c r="B200" t="s">
        <v>238</v>
      </c>
      <c r="C200" t="s">
        <v>335</v>
      </c>
    </row>
    <row r="201" spans="1:3">
      <c r="A201" t="s">
        <v>239</v>
      </c>
      <c r="B201" t="s">
        <v>239</v>
      </c>
      <c r="C201" t="s">
        <v>336</v>
      </c>
    </row>
    <row r="202" spans="1:3">
      <c r="A202" t="s">
        <v>244</v>
      </c>
      <c r="B202" t="s">
        <v>244</v>
      </c>
      <c r="C202" t="s">
        <v>337</v>
      </c>
    </row>
    <row r="203" spans="1:3">
      <c r="A203" t="s">
        <v>178</v>
      </c>
      <c r="B203" t="s">
        <v>178</v>
      </c>
      <c r="C203" t="s">
        <v>315</v>
      </c>
    </row>
    <row r="204" spans="1:3">
      <c r="A204" t="s">
        <v>240</v>
      </c>
      <c r="B204" t="s">
        <v>240</v>
      </c>
      <c r="C204" t="s">
        <v>338</v>
      </c>
    </row>
    <row r="205" spans="1:3">
      <c r="A205" t="s">
        <v>409</v>
      </c>
      <c r="B205" t="s">
        <v>409</v>
      </c>
      <c r="C205" t="s">
        <v>410</v>
      </c>
    </row>
    <row r="206" spans="1:3">
      <c r="A206" t="s">
        <v>97</v>
      </c>
      <c r="B206" t="s">
        <v>97</v>
      </c>
      <c r="C206" t="s">
        <v>402</v>
      </c>
    </row>
    <row r="207" spans="1:3">
      <c r="A207" t="s">
        <v>98</v>
      </c>
      <c r="B207" t="s">
        <v>98</v>
      </c>
      <c r="C207" t="s">
        <v>403</v>
      </c>
    </row>
    <row r="208" spans="1:3">
      <c r="A208" t="s">
        <v>99</v>
      </c>
      <c r="B208" t="s">
        <v>99</v>
      </c>
      <c r="C208" t="s">
        <v>339</v>
      </c>
    </row>
    <row r="209" spans="1:3">
      <c r="A209" t="s">
        <v>100</v>
      </c>
      <c r="B209" t="s">
        <v>100</v>
      </c>
      <c r="C209" t="s">
        <v>340</v>
      </c>
    </row>
    <row r="210" spans="1:3">
      <c r="A210" t="s">
        <v>101</v>
      </c>
      <c r="B210" t="s">
        <v>101</v>
      </c>
      <c r="C210" t="s">
        <v>404</v>
      </c>
    </row>
    <row r="211" spans="1:3">
      <c r="A211" t="s">
        <v>102</v>
      </c>
      <c r="B211" t="s">
        <v>102</v>
      </c>
      <c r="C211" t="s">
        <v>403</v>
      </c>
    </row>
    <row r="212" spans="1:3">
      <c r="A212" t="s">
        <v>103</v>
      </c>
      <c r="B212" t="s">
        <v>103</v>
      </c>
      <c r="C212" t="s">
        <v>341</v>
      </c>
    </row>
    <row r="213" spans="1:3">
      <c r="A213" t="s">
        <v>104</v>
      </c>
      <c r="B213" t="s">
        <v>104</v>
      </c>
      <c r="C213" t="s">
        <v>340</v>
      </c>
    </row>
    <row r="214" spans="1:3">
      <c r="A214" t="s">
        <v>80</v>
      </c>
      <c r="B214" t="s">
        <v>80</v>
      </c>
      <c r="C214" t="s">
        <v>298</v>
      </c>
    </row>
    <row r="215" spans="1:3">
      <c r="A215" t="s">
        <v>50</v>
      </c>
      <c r="B215" t="s">
        <v>50</v>
      </c>
      <c r="C215" t="s">
        <v>354</v>
      </c>
    </row>
    <row r="216" spans="1:3">
      <c r="A216" t="s">
        <v>4</v>
      </c>
      <c r="B216" t="s">
        <v>4</v>
      </c>
      <c r="C216" t="s">
        <v>342</v>
      </c>
    </row>
    <row r="217" spans="1:3">
      <c r="A217" t="s">
        <v>57</v>
      </c>
      <c r="B217" t="s">
        <v>57</v>
      </c>
      <c r="C217" t="s">
        <v>343</v>
      </c>
    </row>
    <row r="218" spans="1:3">
      <c r="A218" t="s">
        <v>113</v>
      </c>
      <c r="B218" t="s">
        <v>113</v>
      </c>
      <c r="C218" t="s">
        <v>344</v>
      </c>
    </row>
  </sheetData>
  <sheetProtection password="CF1F" sheet="1" objects="1" scenarios="1" formatCells="0" formatColumns="0" formatRows="0" insertRows="0" deleteRows="0" autoFilter="0"/>
  <pageMargins left="0.7" right="0.7" top="0.78740157499999996" bottom="0.78740157499999996" header="0.3" footer="0.3"/>
  <pageSetup paperSize="9" orientation="portrait" horizontalDpi="4294967293" verticalDpi="0" r:id="rId1"/>
  <tableParts count="1">
    <tablePart r:id="rId2"/>
  </tableParts>
</worksheet>
</file>

<file path=xl/worksheets/sheet6.xml><?xml version="1.0" encoding="utf-8"?>
<worksheet xmlns="http://schemas.openxmlformats.org/spreadsheetml/2006/main" xmlns:r="http://schemas.openxmlformats.org/officeDocument/2006/relationships">
  <sheetPr codeName="shLookup"/>
  <dimension ref="A1:L136"/>
  <sheetViews>
    <sheetView topLeftCell="A109" workbookViewId="0">
      <selection activeCell="A137" sqref="A137:XFD139"/>
    </sheetView>
  </sheetViews>
  <sheetFormatPr baseColWidth="10" defaultRowHeight="12.75"/>
  <cols>
    <col min="1" max="10" width="11.42578125" style="68"/>
    <col min="11" max="11" width="30.85546875" style="68" customWidth="1"/>
    <col min="12" max="16384" width="11.42578125" style="68"/>
  </cols>
  <sheetData>
    <row r="1" spans="1:12" ht="62.25" thickBot="1">
      <c r="A1" s="64" t="s">
        <v>154</v>
      </c>
      <c r="B1" s="64" t="s">
        <v>190</v>
      </c>
      <c r="C1" s="64" t="s">
        <v>175</v>
      </c>
      <c r="D1" s="64" t="s">
        <v>58</v>
      </c>
      <c r="E1" s="65" t="s">
        <v>155</v>
      </c>
      <c r="F1" s="66" t="s">
        <v>59</v>
      </c>
      <c r="G1" s="66" t="s">
        <v>95</v>
      </c>
      <c r="H1" s="66" t="s">
        <v>75</v>
      </c>
      <c r="I1" s="67" t="s">
        <v>62</v>
      </c>
      <c r="J1" s="66" t="s">
        <v>61</v>
      </c>
      <c r="K1" s="68" t="s">
        <v>316</v>
      </c>
    </row>
    <row r="2" spans="1:12" ht="16.5" thickBot="1">
      <c r="A2" s="25" t="s">
        <v>67</v>
      </c>
      <c r="B2" s="61"/>
      <c r="C2" s="26" t="s">
        <v>60</v>
      </c>
      <c r="D2" s="72" t="s">
        <v>63</v>
      </c>
      <c r="E2" s="73" t="s">
        <v>79</v>
      </c>
      <c r="F2" s="74" t="s">
        <v>10</v>
      </c>
      <c r="G2" s="74">
        <v>1</v>
      </c>
      <c r="H2" s="68">
        <v>70</v>
      </c>
      <c r="I2" s="68" t="s">
        <v>6</v>
      </c>
      <c r="J2" s="68" t="s">
        <v>7</v>
      </c>
      <c r="K2" s="98" t="s">
        <v>187</v>
      </c>
      <c r="L2" s="68" t="s">
        <v>187</v>
      </c>
    </row>
    <row r="3" spans="1:12" ht="16.5" thickBot="1">
      <c r="A3" s="25" t="s">
        <v>67</v>
      </c>
      <c r="B3" s="26"/>
      <c r="C3" s="26" t="s">
        <v>60</v>
      </c>
      <c r="D3" s="72" t="s">
        <v>63</v>
      </c>
      <c r="E3" s="73" t="s">
        <v>79</v>
      </c>
      <c r="F3" s="74" t="s">
        <v>10</v>
      </c>
      <c r="G3" s="74">
        <v>1</v>
      </c>
      <c r="H3" s="68">
        <v>70</v>
      </c>
      <c r="I3" s="68" t="s">
        <v>6</v>
      </c>
      <c r="J3" s="68" t="s">
        <v>7</v>
      </c>
      <c r="K3" s="98" t="s">
        <v>224</v>
      </c>
      <c r="L3" s="68" t="s">
        <v>224</v>
      </c>
    </row>
    <row r="4" spans="1:12" ht="16.5" thickBot="1">
      <c r="A4" s="25" t="s">
        <v>67</v>
      </c>
      <c r="B4" s="26"/>
      <c r="C4" s="26" t="s">
        <v>60</v>
      </c>
      <c r="D4" s="72" t="s">
        <v>63</v>
      </c>
      <c r="E4" s="73" t="s">
        <v>79</v>
      </c>
      <c r="F4" s="74" t="s">
        <v>10</v>
      </c>
      <c r="G4" s="74">
        <v>1</v>
      </c>
      <c r="H4" s="68">
        <v>70</v>
      </c>
      <c r="I4" s="68" t="s">
        <v>6</v>
      </c>
      <c r="J4" s="68" t="s">
        <v>7</v>
      </c>
      <c r="K4" s="98" t="s">
        <v>225</v>
      </c>
      <c r="L4" s="68" t="s">
        <v>225</v>
      </c>
    </row>
    <row r="5" spans="1:12" ht="16.5" thickBot="1">
      <c r="A5" s="25" t="s">
        <v>67</v>
      </c>
      <c r="B5" s="26"/>
      <c r="C5" s="26" t="s">
        <v>60</v>
      </c>
      <c r="D5" s="72" t="s">
        <v>63</v>
      </c>
      <c r="E5" s="73" t="s">
        <v>79</v>
      </c>
      <c r="F5" s="74" t="s">
        <v>10</v>
      </c>
      <c r="G5" s="74">
        <v>1</v>
      </c>
      <c r="H5" s="68">
        <v>70</v>
      </c>
      <c r="I5" s="68" t="s">
        <v>6</v>
      </c>
      <c r="J5" s="68" t="s">
        <v>7</v>
      </c>
      <c r="K5" s="98" t="s">
        <v>226</v>
      </c>
      <c r="L5" s="68" t="s">
        <v>226</v>
      </c>
    </row>
    <row r="6" spans="1:12" ht="16.5" thickBot="1">
      <c r="A6" s="25" t="s">
        <v>67</v>
      </c>
      <c r="B6" s="26"/>
      <c r="C6" s="26" t="s">
        <v>60</v>
      </c>
      <c r="D6" s="72" t="s">
        <v>63</v>
      </c>
      <c r="E6" s="73" t="s">
        <v>79</v>
      </c>
      <c r="F6" s="74" t="s">
        <v>10</v>
      </c>
      <c r="G6" s="74">
        <v>1</v>
      </c>
      <c r="H6" s="68">
        <v>70</v>
      </c>
      <c r="I6" s="68" t="s">
        <v>6</v>
      </c>
      <c r="J6" s="68" t="s">
        <v>7</v>
      </c>
      <c r="K6" s="98" t="s">
        <v>227</v>
      </c>
      <c r="L6" s="68" t="s">
        <v>227</v>
      </c>
    </row>
    <row r="7" spans="1:12" ht="16.5" thickBot="1">
      <c r="A7" s="25" t="s">
        <v>67</v>
      </c>
      <c r="B7" s="26"/>
      <c r="C7" s="26" t="s">
        <v>60</v>
      </c>
      <c r="D7" s="72" t="s">
        <v>63</v>
      </c>
      <c r="E7" s="73" t="s">
        <v>79</v>
      </c>
      <c r="F7" s="75" t="s">
        <v>10</v>
      </c>
      <c r="G7" s="75">
        <v>1</v>
      </c>
      <c r="H7" s="68">
        <v>90</v>
      </c>
      <c r="I7" s="68" t="s">
        <v>6</v>
      </c>
      <c r="J7" s="68" t="s">
        <v>7</v>
      </c>
      <c r="K7" s="98" t="s">
        <v>217</v>
      </c>
      <c r="L7" s="68" t="s">
        <v>217</v>
      </c>
    </row>
    <row r="8" spans="1:12" ht="16.5" thickBot="1">
      <c r="A8" s="25" t="s">
        <v>67</v>
      </c>
      <c r="B8" s="26"/>
      <c r="C8" s="26" t="s">
        <v>60</v>
      </c>
      <c r="D8" s="72" t="s">
        <v>63</v>
      </c>
      <c r="E8" s="73" t="s">
        <v>79</v>
      </c>
      <c r="F8" s="75" t="s">
        <v>10</v>
      </c>
      <c r="G8" s="75">
        <v>1</v>
      </c>
      <c r="H8" s="68">
        <v>90</v>
      </c>
      <c r="I8" s="68" t="s">
        <v>6</v>
      </c>
      <c r="J8" s="68" t="s">
        <v>7</v>
      </c>
      <c r="K8" s="98" t="s">
        <v>407</v>
      </c>
      <c r="L8" s="68" t="s">
        <v>407</v>
      </c>
    </row>
    <row r="9" spans="1:12" ht="16.5" thickBot="1">
      <c r="A9" s="25" t="s">
        <v>67</v>
      </c>
      <c r="B9" s="26"/>
      <c r="C9" s="26" t="s">
        <v>60</v>
      </c>
      <c r="D9" s="72" t="s">
        <v>63</v>
      </c>
      <c r="E9" s="73" t="s">
        <v>79</v>
      </c>
      <c r="F9" s="75" t="s">
        <v>10</v>
      </c>
      <c r="G9" s="75">
        <v>1</v>
      </c>
      <c r="H9" s="68">
        <v>90</v>
      </c>
      <c r="I9" s="68" t="s">
        <v>6</v>
      </c>
      <c r="J9" s="68" t="s">
        <v>7</v>
      </c>
      <c r="K9" s="98" t="s">
        <v>218</v>
      </c>
      <c r="L9" s="68" t="s">
        <v>218</v>
      </c>
    </row>
    <row r="10" spans="1:12" ht="16.5" thickBot="1">
      <c r="A10" s="25" t="s">
        <v>67</v>
      </c>
      <c r="B10" s="26"/>
      <c r="C10" s="26" t="s">
        <v>60</v>
      </c>
      <c r="D10" s="72" t="s">
        <v>63</v>
      </c>
      <c r="E10" s="73" t="s">
        <v>79</v>
      </c>
      <c r="F10" s="75" t="s">
        <v>10</v>
      </c>
      <c r="G10" s="75">
        <v>1</v>
      </c>
      <c r="H10" s="68">
        <v>90</v>
      </c>
      <c r="I10" s="68" t="s">
        <v>6</v>
      </c>
      <c r="J10" s="68" t="s">
        <v>7</v>
      </c>
      <c r="K10" s="98" t="s">
        <v>219</v>
      </c>
      <c r="L10" s="68" t="s">
        <v>219</v>
      </c>
    </row>
    <row r="11" spans="1:12" ht="16.5" thickBot="1">
      <c r="A11" s="25" t="s">
        <v>67</v>
      </c>
      <c r="B11" s="26"/>
      <c r="C11" s="26" t="s">
        <v>60</v>
      </c>
      <c r="D11" s="72" t="s">
        <v>63</v>
      </c>
      <c r="E11" s="73" t="s">
        <v>79</v>
      </c>
      <c r="F11" s="74" t="s">
        <v>10</v>
      </c>
      <c r="G11" s="74">
        <v>1</v>
      </c>
      <c r="H11" s="68">
        <v>90</v>
      </c>
      <c r="I11" s="68" t="s">
        <v>6</v>
      </c>
      <c r="J11" s="68" t="s">
        <v>7</v>
      </c>
      <c r="K11" s="98" t="s">
        <v>220</v>
      </c>
      <c r="L11" s="68" t="s">
        <v>220</v>
      </c>
    </row>
    <row r="12" spans="1:12" ht="16.5" thickBot="1">
      <c r="A12" s="25" t="s">
        <v>67</v>
      </c>
      <c r="B12" s="26"/>
      <c r="C12" s="26" t="s">
        <v>60</v>
      </c>
      <c r="D12" s="72" t="s">
        <v>63</v>
      </c>
      <c r="E12" s="73" t="s">
        <v>79</v>
      </c>
      <c r="F12" s="74" t="s">
        <v>10</v>
      </c>
      <c r="G12" s="74">
        <v>1</v>
      </c>
      <c r="H12" s="68">
        <v>90</v>
      </c>
      <c r="I12" s="68" t="s">
        <v>6</v>
      </c>
      <c r="J12" s="68" t="s">
        <v>7</v>
      </c>
      <c r="K12" s="98" t="s">
        <v>221</v>
      </c>
      <c r="L12" s="68" t="s">
        <v>221</v>
      </c>
    </row>
    <row r="13" spans="1:12" ht="16.5" thickBot="1">
      <c r="A13" s="25" t="s">
        <v>67</v>
      </c>
      <c r="B13" s="26"/>
      <c r="C13" s="26" t="s">
        <v>60</v>
      </c>
      <c r="D13" s="72" t="s">
        <v>63</v>
      </c>
      <c r="E13" s="73" t="s">
        <v>79</v>
      </c>
      <c r="F13" s="74" t="s">
        <v>10</v>
      </c>
      <c r="G13" s="74">
        <v>1</v>
      </c>
      <c r="H13" s="68">
        <v>90</v>
      </c>
      <c r="I13" s="68" t="s">
        <v>6</v>
      </c>
      <c r="J13" s="68" t="s">
        <v>7</v>
      </c>
      <c r="K13" s="98" t="s">
        <v>222</v>
      </c>
      <c r="L13" s="68" t="s">
        <v>222</v>
      </c>
    </row>
    <row r="14" spans="1:12" ht="16.5" thickBot="1">
      <c r="A14" s="25" t="s">
        <v>67</v>
      </c>
      <c r="B14" s="26"/>
      <c r="C14" s="26" t="s">
        <v>60</v>
      </c>
      <c r="D14" s="72" t="s">
        <v>63</v>
      </c>
      <c r="E14" s="73" t="s">
        <v>79</v>
      </c>
      <c r="F14" s="74" t="s">
        <v>10</v>
      </c>
      <c r="G14" s="74">
        <v>1</v>
      </c>
      <c r="H14" s="68">
        <v>90</v>
      </c>
      <c r="I14" s="68" t="s">
        <v>6</v>
      </c>
      <c r="J14" s="68" t="s">
        <v>7</v>
      </c>
      <c r="K14" s="98" t="s">
        <v>223</v>
      </c>
      <c r="L14" s="68" t="s">
        <v>223</v>
      </c>
    </row>
    <row r="15" spans="1:12" ht="16.5" thickBot="1">
      <c r="A15" s="25" t="s">
        <v>67</v>
      </c>
      <c r="B15" s="26"/>
      <c r="C15" s="26" t="s">
        <v>60</v>
      </c>
      <c r="D15" s="72" t="s">
        <v>63</v>
      </c>
      <c r="E15" s="73" t="s">
        <v>79</v>
      </c>
      <c r="F15" s="74" t="s">
        <v>10</v>
      </c>
      <c r="G15" s="74">
        <v>1</v>
      </c>
      <c r="H15" s="68">
        <v>90</v>
      </c>
      <c r="I15" s="68" t="s">
        <v>6</v>
      </c>
      <c r="J15" s="68" t="s">
        <v>7</v>
      </c>
      <c r="K15" s="98" t="s">
        <v>228</v>
      </c>
      <c r="L15" s="68" t="s">
        <v>228</v>
      </c>
    </row>
    <row r="16" spans="1:12" ht="16.5" thickBot="1">
      <c r="A16" s="25" t="s">
        <v>67</v>
      </c>
      <c r="B16" s="26"/>
      <c r="C16" s="26" t="s">
        <v>60</v>
      </c>
      <c r="D16" s="72" t="s">
        <v>63</v>
      </c>
      <c r="E16" s="73" t="s">
        <v>79</v>
      </c>
      <c r="F16" s="74" t="s">
        <v>10</v>
      </c>
      <c r="G16" s="74">
        <v>1</v>
      </c>
      <c r="H16" s="68">
        <v>90</v>
      </c>
      <c r="I16" s="68" t="s">
        <v>6</v>
      </c>
      <c r="J16" s="68" t="s">
        <v>7</v>
      </c>
      <c r="K16" s="98" t="s">
        <v>229</v>
      </c>
      <c r="L16" s="68" t="s">
        <v>229</v>
      </c>
    </row>
    <row r="17" spans="1:12" ht="16.5" thickBot="1">
      <c r="A17" s="25" t="s">
        <v>67</v>
      </c>
      <c r="B17" s="26"/>
      <c r="C17" s="26" t="s">
        <v>60</v>
      </c>
      <c r="D17" s="72" t="s">
        <v>63</v>
      </c>
      <c r="E17" s="73" t="s">
        <v>79</v>
      </c>
      <c r="F17" s="74" t="s">
        <v>10</v>
      </c>
      <c r="G17" s="74">
        <v>1</v>
      </c>
      <c r="H17" s="68">
        <v>90</v>
      </c>
      <c r="I17" s="68" t="s">
        <v>6</v>
      </c>
      <c r="J17" s="68" t="s">
        <v>7</v>
      </c>
      <c r="K17" s="98" t="s">
        <v>206</v>
      </c>
      <c r="L17" s="68" t="s">
        <v>206</v>
      </c>
    </row>
    <row r="18" spans="1:12" ht="16.5" thickBot="1">
      <c r="A18" s="25" t="s">
        <v>67</v>
      </c>
      <c r="B18" s="26"/>
      <c r="C18" s="26" t="s">
        <v>60</v>
      </c>
      <c r="D18" s="72" t="s">
        <v>63</v>
      </c>
      <c r="E18" s="73" t="s">
        <v>79</v>
      </c>
      <c r="F18" s="74" t="s">
        <v>10</v>
      </c>
      <c r="G18" s="74">
        <v>1</v>
      </c>
      <c r="H18" s="68">
        <v>90</v>
      </c>
      <c r="I18" s="68" t="s">
        <v>6</v>
      </c>
      <c r="J18" s="68" t="s">
        <v>7</v>
      </c>
      <c r="K18" s="98" t="s">
        <v>230</v>
      </c>
      <c r="L18" s="68" t="s">
        <v>230</v>
      </c>
    </row>
    <row r="19" spans="1:12" ht="16.5" thickBot="1">
      <c r="A19" s="25" t="s">
        <v>67</v>
      </c>
      <c r="B19" s="26"/>
      <c r="C19" s="26" t="s">
        <v>60</v>
      </c>
      <c r="D19" s="72" t="s">
        <v>63</v>
      </c>
      <c r="E19" s="73" t="s">
        <v>78</v>
      </c>
      <c r="F19" s="79" t="s">
        <v>11</v>
      </c>
      <c r="G19" s="79">
        <v>1</v>
      </c>
      <c r="H19" s="68">
        <v>70</v>
      </c>
      <c r="I19" s="68" t="s">
        <v>6</v>
      </c>
      <c r="J19" s="68" t="s">
        <v>7</v>
      </c>
      <c r="K19" s="98" t="s">
        <v>209</v>
      </c>
      <c r="L19" s="68" t="s">
        <v>209</v>
      </c>
    </row>
    <row r="20" spans="1:12" ht="16.5" thickBot="1">
      <c r="A20" s="25" t="s">
        <v>67</v>
      </c>
      <c r="B20" s="26"/>
      <c r="C20" s="26" t="s">
        <v>60</v>
      </c>
      <c r="D20" s="72" t="s">
        <v>63</v>
      </c>
      <c r="E20" s="73" t="s">
        <v>78</v>
      </c>
      <c r="F20" s="79" t="s">
        <v>11</v>
      </c>
      <c r="G20" s="79">
        <v>1</v>
      </c>
      <c r="H20" s="68">
        <v>70</v>
      </c>
      <c r="I20" s="68" t="s">
        <v>6</v>
      </c>
      <c r="J20" s="68" t="s">
        <v>7</v>
      </c>
      <c r="K20" s="98" t="s">
        <v>211</v>
      </c>
      <c r="L20" s="68" t="s">
        <v>211</v>
      </c>
    </row>
    <row r="21" spans="1:12" ht="16.5" thickBot="1">
      <c r="A21" s="25" t="s">
        <v>67</v>
      </c>
      <c r="B21" s="26"/>
      <c r="C21" s="26" t="s">
        <v>60</v>
      </c>
      <c r="D21" s="72" t="s">
        <v>63</v>
      </c>
      <c r="E21" s="73" t="s">
        <v>78</v>
      </c>
      <c r="F21" s="79" t="s">
        <v>11</v>
      </c>
      <c r="G21" s="79">
        <v>1</v>
      </c>
      <c r="H21" s="68">
        <v>90</v>
      </c>
      <c r="I21" s="68" t="s">
        <v>6</v>
      </c>
      <c r="J21" s="68" t="s">
        <v>7</v>
      </c>
      <c r="K21" s="98" t="s">
        <v>212</v>
      </c>
      <c r="L21" s="68" t="s">
        <v>212</v>
      </c>
    </row>
    <row r="22" spans="1:12" ht="16.5" thickBot="1">
      <c r="A22" s="25" t="s">
        <v>67</v>
      </c>
      <c r="B22" s="26"/>
      <c r="C22" s="26" t="s">
        <v>60</v>
      </c>
      <c r="D22" s="72" t="s">
        <v>63</v>
      </c>
      <c r="E22" s="73" t="s">
        <v>78</v>
      </c>
      <c r="F22" s="79" t="s">
        <v>11</v>
      </c>
      <c r="G22" s="79">
        <v>1</v>
      </c>
      <c r="H22" s="68">
        <v>90</v>
      </c>
      <c r="I22" s="68" t="s">
        <v>6</v>
      </c>
      <c r="J22" s="68" t="s">
        <v>7</v>
      </c>
      <c r="K22" s="98" t="s">
        <v>252</v>
      </c>
      <c r="L22" s="68" t="s">
        <v>252</v>
      </c>
    </row>
    <row r="23" spans="1:12" ht="16.5" thickBot="1">
      <c r="A23" s="25" t="s">
        <v>67</v>
      </c>
      <c r="B23" s="26"/>
      <c r="C23" s="26" t="s">
        <v>60</v>
      </c>
      <c r="D23" s="72" t="s">
        <v>63</v>
      </c>
      <c r="E23" s="73" t="s">
        <v>78</v>
      </c>
      <c r="F23" s="79" t="s">
        <v>11</v>
      </c>
      <c r="G23" s="79">
        <v>1</v>
      </c>
      <c r="H23" s="68">
        <v>90</v>
      </c>
      <c r="I23" s="68" t="s">
        <v>6</v>
      </c>
      <c r="J23" s="68" t="s">
        <v>7</v>
      </c>
      <c r="K23" s="98" t="s">
        <v>210</v>
      </c>
      <c r="L23" s="68" t="s">
        <v>210</v>
      </c>
    </row>
    <row r="24" spans="1:12" ht="16.5" thickBot="1">
      <c r="A24" s="25" t="s">
        <v>67</v>
      </c>
      <c r="B24" s="26"/>
      <c r="C24" s="26" t="s">
        <v>60</v>
      </c>
      <c r="D24" s="72" t="s">
        <v>63</v>
      </c>
      <c r="E24" s="73" t="s">
        <v>78</v>
      </c>
      <c r="F24" s="74" t="s">
        <v>11</v>
      </c>
      <c r="G24" s="74">
        <v>1</v>
      </c>
      <c r="H24" s="68">
        <v>90</v>
      </c>
      <c r="I24" s="68" t="s">
        <v>6</v>
      </c>
      <c r="J24" s="68" t="s">
        <v>7</v>
      </c>
      <c r="K24" s="98" t="s">
        <v>213</v>
      </c>
      <c r="L24" s="68" t="s">
        <v>213</v>
      </c>
    </row>
    <row r="25" spans="1:12" ht="16.5" thickBot="1">
      <c r="A25" s="25" t="s">
        <v>67</v>
      </c>
      <c r="B25" s="26"/>
      <c r="C25" s="26" t="s">
        <v>60</v>
      </c>
      <c r="D25" s="72" t="s">
        <v>63</v>
      </c>
      <c r="E25" s="73" t="s">
        <v>78</v>
      </c>
      <c r="F25" s="74" t="s">
        <v>11</v>
      </c>
      <c r="G25" s="74">
        <v>1</v>
      </c>
      <c r="H25" s="68">
        <v>90</v>
      </c>
      <c r="I25" s="68" t="s">
        <v>6</v>
      </c>
      <c r="J25" s="68" t="s">
        <v>7</v>
      </c>
      <c r="K25" s="98" t="s">
        <v>214</v>
      </c>
      <c r="L25" s="68" t="s">
        <v>214</v>
      </c>
    </row>
    <row r="26" spans="1:12" ht="16.5" thickBot="1">
      <c r="A26" s="25" t="s">
        <v>67</v>
      </c>
      <c r="B26" s="26"/>
      <c r="C26" s="26" t="s">
        <v>60</v>
      </c>
      <c r="D26" s="72" t="s">
        <v>63</v>
      </c>
      <c r="E26" s="73" t="s">
        <v>78</v>
      </c>
      <c r="F26" s="74" t="s">
        <v>11</v>
      </c>
      <c r="G26" s="74">
        <v>1</v>
      </c>
      <c r="H26" s="68">
        <v>90</v>
      </c>
      <c r="I26" s="68" t="s">
        <v>6</v>
      </c>
      <c r="J26" s="68" t="s">
        <v>7</v>
      </c>
      <c r="K26" s="98" t="s">
        <v>215</v>
      </c>
      <c r="L26" s="68" t="s">
        <v>215</v>
      </c>
    </row>
    <row r="27" spans="1:12" ht="16.5" thickBot="1">
      <c r="A27" s="25" t="s">
        <v>67</v>
      </c>
      <c r="B27" s="26"/>
      <c r="C27" s="26" t="s">
        <v>60</v>
      </c>
      <c r="D27" s="72" t="s">
        <v>63</v>
      </c>
      <c r="E27" s="73" t="s">
        <v>78</v>
      </c>
      <c r="F27" s="74" t="s">
        <v>11</v>
      </c>
      <c r="G27" s="74">
        <v>1</v>
      </c>
      <c r="H27" s="68">
        <v>90</v>
      </c>
      <c r="I27" s="68" t="s">
        <v>6</v>
      </c>
      <c r="J27" s="68" t="s">
        <v>7</v>
      </c>
      <c r="K27" s="98" t="s">
        <v>216</v>
      </c>
      <c r="L27" s="68" t="s">
        <v>216</v>
      </c>
    </row>
    <row r="28" spans="1:12" ht="26.25" thickBot="1">
      <c r="A28" s="25" t="s">
        <v>67</v>
      </c>
      <c r="B28" s="26"/>
      <c r="C28" s="26" t="s">
        <v>60</v>
      </c>
      <c r="D28" s="72" t="s">
        <v>63</v>
      </c>
      <c r="E28" s="73" t="s">
        <v>3</v>
      </c>
      <c r="F28" s="74" t="s">
        <v>41</v>
      </c>
      <c r="G28" s="74">
        <v>2</v>
      </c>
      <c r="H28" s="68">
        <v>60</v>
      </c>
      <c r="I28" s="68" t="s">
        <v>6</v>
      </c>
      <c r="J28" s="68" t="s">
        <v>7</v>
      </c>
      <c r="K28" s="98" t="s">
        <v>412</v>
      </c>
      <c r="L28" s="68" t="s">
        <v>412</v>
      </c>
    </row>
    <row r="29" spans="1:12" ht="26.25" thickBot="1">
      <c r="A29" s="25" t="s">
        <v>67</v>
      </c>
      <c r="B29" s="26"/>
      <c r="C29" s="26" t="s">
        <v>60</v>
      </c>
      <c r="D29" s="72" t="s">
        <v>63</v>
      </c>
      <c r="E29" s="73" t="s">
        <v>3</v>
      </c>
      <c r="F29" s="74" t="s">
        <v>41</v>
      </c>
      <c r="G29" s="74">
        <v>2</v>
      </c>
      <c r="H29" s="68">
        <v>60</v>
      </c>
      <c r="I29" s="68" t="s">
        <v>6</v>
      </c>
      <c r="J29" s="68" t="s">
        <v>7</v>
      </c>
      <c r="K29" s="98" t="s">
        <v>411</v>
      </c>
      <c r="L29" s="68" t="s">
        <v>411</v>
      </c>
    </row>
    <row r="30" spans="1:12" ht="26.25" thickBot="1">
      <c r="A30" s="25" t="s">
        <v>67</v>
      </c>
      <c r="B30" s="28"/>
      <c r="C30" s="28" t="s">
        <v>60</v>
      </c>
      <c r="D30" s="76" t="s">
        <v>63</v>
      </c>
      <c r="E30" s="73" t="s">
        <v>3</v>
      </c>
      <c r="F30" s="78" t="s">
        <v>41</v>
      </c>
      <c r="G30" s="78">
        <v>2</v>
      </c>
      <c r="H30" s="68">
        <v>60</v>
      </c>
      <c r="I30" s="68" t="s">
        <v>6</v>
      </c>
      <c r="J30" s="68" t="s">
        <v>7</v>
      </c>
      <c r="K30" s="98" t="s">
        <v>413</v>
      </c>
      <c r="L30" s="68" t="s">
        <v>413</v>
      </c>
    </row>
    <row r="31" spans="1:12" ht="26.25" thickBot="1">
      <c r="A31" s="25" t="s">
        <v>67</v>
      </c>
      <c r="B31" s="26"/>
      <c r="C31" s="26" t="s">
        <v>60</v>
      </c>
      <c r="D31" s="72" t="s">
        <v>63</v>
      </c>
      <c r="E31" s="73" t="s">
        <v>3</v>
      </c>
      <c r="F31" s="74" t="s">
        <v>41</v>
      </c>
      <c r="G31" s="74">
        <v>2</v>
      </c>
      <c r="H31" s="68">
        <v>60</v>
      </c>
      <c r="I31" s="68" t="s">
        <v>6</v>
      </c>
      <c r="J31" s="68" t="s">
        <v>7</v>
      </c>
      <c r="K31" s="98" t="s">
        <v>414</v>
      </c>
      <c r="L31" s="68" t="s">
        <v>414</v>
      </c>
    </row>
    <row r="32" spans="1:12" ht="26.25" thickBot="1">
      <c r="A32" s="25" t="s">
        <v>67</v>
      </c>
      <c r="B32" s="26"/>
      <c r="C32" s="26" t="s">
        <v>60</v>
      </c>
      <c r="D32" s="72" t="s">
        <v>63</v>
      </c>
      <c r="E32" s="73" t="s">
        <v>3</v>
      </c>
      <c r="F32" s="74" t="s">
        <v>41</v>
      </c>
      <c r="G32" s="74">
        <v>2</v>
      </c>
      <c r="H32" s="68">
        <v>60</v>
      </c>
      <c r="I32" s="68" t="s">
        <v>6</v>
      </c>
      <c r="J32" s="68" t="s">
        <v>7</v>
      </c>
      <c r="K32" s="98" t="s">
        <v>415</v>
      </c>
      <c r="L32" s="68" t="s">
        <v>415</v>
      </c>
    </row>
    <row r="33" spans="1:12" ht="26.25" thickBot="1">
      <c r="A33" s="25" t="s">
        <v>67</v>
      </c>
      <c r="B33" s="26"/>
      <c r="C33" s="26" t="s">
        <v>60</v>
      </c>
      <c r="D33" s="72" t="s">
        <v>63</v>
      </c>
      <c r="E33" s="73" t="s">
        <v>3</v>
      </c>
      <c r="F33" s="74" t="s">
        <v>41</v>
      </c>
      <c r="G33" s="74">
        <v>2</v>
      </c>
      <c r="H33" s="68">
        <v>60</v>
      </c>
      <c r="I33" s="68" t="s">
        <v>6</v>
      </c>
      <c r="J33" s="68" t="s">
        <v>7</v>
      </c>
      <c r="K33" s="98" t="s">
        <v>416</v>
      </c>
      <c r="L33" s="68" t="s">
        <v>416</v>
      </c>
    </row>
    <row r="34" spans="1:12" ht="19.5" thickBot="1">
      <c r="A34" s="25" t="s">
        <v>67</v>
      </c>
      <c r="B34" s="26"/>
      <c r="C34" s="26" t="s">
        <v>60</v>
      </c>
      <c r="D34" s="72" t="s">
        <v>63</v>
      </c>
      <c r="E34" s="73" t="s">
        <v>8</v>
      </c>
      <c r="F34" s="74" t="s">
        <v>12</v>
      </c>
      <c r="G34" s="74">
        <v>1</v>
      </c>
      <c r="H34" s="68">
        <v>300</v>
      </c>
      <c r="I34" s="68" t="s">
        <v>7</v>
      </c>
      <c r="J34" s="68" t="s">
        <v>7</v>
      </c>
      <c r="K34" s="98" t="s">
        <v>249</v>
      </c>
      <c r="L34" s="68" t="s">
        <v>249</v>
      </c>
    </row>
    <row r="35" spans="1:12" ht="19.5" thickBot="1">
      <c r="A35" s="25" t="s">
        <v>67</v>
      </c>
      <c r="B35" s="26"/>
      <c r="C35" s="26" t="s">
        <v>60</v>
      </c>
      <c r="D35" s="72" t="s">
        <v>63</v>
      </c>
      <c r="E35" s="73" t="s">
        <v>8</v>
      </c>
      <c r="F35" s="74" t="s">
        <v>12</v>
      </c>
      <c r="G35" s="74">
        <v>1</v>
      </c>
      <c r="H35" s="68">
        <v>300</v>
      </c>
      <c r="I35" s="68" t="s">
        <v>7</v>
      </c>
      <c r="J35" s="68" t="s">
        <v>7</v>
      </c>
      <c r="K35" s="98" t="s">
        <v>250</v>
      </c>
      <c r="L35" s="68" t="s">
        <v>250</v>
      </c>
    </row>
    <row r="36" spans="1:12" ht="19.5" thickBot="1">
      <c r="A36" s="25" t="s">
        <v>67</v>
      </c>
      <c r="B36" s="26"/>
      <c r="C36" s="26" t="s">
        <v>60</v>
      </c>
      <c r="D36" s="72" t="s">
        <v>63</v>
      </c>
      <c r="E36" s="73" t="s">
        <v>8</v>
      </c>
      <c r="F36" s="74" t="s">
        <v>12</v>
      </c>
      <c r="G36" s="74">
        <v>1</v>
      </c>
      <c r="H36" s="68">
        <v>300</v>
      </c>
      <c r="I36" s="68" t="s">
        <v>7</v>
      </c>
      <c r="J36" s="68" t="s">
        <v>7</v>
      </c>
      <c r="K36" s="98" t="s">
        <v>251</v>
      </c>
      <c r="L36" s="68" t="s">
        <v>251</v>
      </c>
    </row>
    <row r="37" spans="1:12" ht="19.5" thickBot="1">
      <c r="A37" s="25" t="s">
        <v>67</v>
      </c>
      <c r="B37" s="26"/>
      <c r="C37" s="26" t="s">
        <v>60</v>
      </c>
      <c r="D37" s="72" t="s">
        <v>63</v>
      </c>
      <c r="E37" s="73" t="s">
        <v>8</v>
      </c>
      <c r="F37" s="74" t="s">
        <v>12</v>
      </c>
      <c r="G37" s="74">
        <v>1</v>
      </c>
      <c r="H37" s="68">
        <v>280</v>
      </c>
      <c r="I37" s="68" t="s">
        <v>7</v>
      </c>
      <c r="J37" s="68" t="s">
        <v>7</v>
      </c>
      <c r="K37" s="98" t="s">
        <v>245</v>
      </c>
      <c r="L37" s="68" t="s">
        <v>245</v>
      </c>
    </row>
    <row r="38" spans="1:12" ht="19.5" thickBot="1">
      <c r="A38" s="25" t="s">
        <v>67</v>
      </c>
      <c r="B38" s="26"/>
      <c r="C38" s="26" t="s">
        <v>60</v>
      </c>
      <c r="D38" s="72" t="s">
        <v>63</v>
      </c>
      <c r="E38" s="73" t="s">
        <v>8</v>
      </c>
      <c r="F38" s="74" t="s">
        <v>12</v>
      </c>
      <c r="G38" s="74">
        <v>1</v>
      </c>
      <c r="H38" s="68">
        <v>280</v>
      </c>
      <c r="I38" s="68" t="s">
        <v>7</v>
      </c>
      <c r="J38" s="68" t="s">
        <v>7</v>
      </c>
      <c r="K38" s="98" t="s">
        <v>246</v>
      </c>
      <c r="L38" s="68" t="s">
        <v>246</v>
      </c>
    </row>
    <row r="39" spans="1:12" ht="19.5" thickBot="1">
      <c r="A39" s="25" t="s">
        <v>67</v>
      </c>
      <c r="B39" s="26"/>
      <c r="C39" s="26" t="s">
        <v>60</v>
      </c>
      <c r="D39" s="72" t="s">
        <v>63</v>
      </c>
      <c r="E39" s="73" t="s">
        <v>8</v>
      </c>
      <c r="F39" s="74" t="s">
        <v>12</v>
      </c>
      <c r="G39" s="74">
        <v>1</v>
      </c>
      <c r="H39" s="68">
        <v>280</v>
      </c>
      <c r="I39" s="68" t="s">
        <v>7</v>
      </c>
      <c r="J39" s="68" t="s">
        <v>7</v>
      </c>
      <c r="K39" s="98" t="s">
        <v>247</v>
      </c>
      <c r="L39" s="68" t="s">
        <v>247</v>
      </c>
    </row>
    <row r="40" spans="1:12" ht="19.5" thickBot="1">
      <c r="A40" s="25" t="s">
        <v>67</v>
      </c>
      <c r="B40" s="26"/>
      <c r="C40" s="26" t="s">
        <v>60</v>
      </c>
      <c r="D40" s="72" t="s">
        <v>63</v>
      </c>
      <c r="E40" s="73" t="s">
        <v>8</v>
      </c>
      <c r="F40" s="74" t="s">
        <v>12</v>
      </c>
      <c r="G40" s="74">
        <v>1</v>
      </c>
      <c r="H40" s="68">
        <v>280</v>
      </c>
      <c r="I40" s="68" t="s">
        <v>7</v>
      </c>
      <c r="J40" s="68" t="s">
        <v>7</v>
      </c>
      <c r="K40" s="98" t="s">
        <v>248</v>
      </c>
      <c r="L40" s="68" t="s">
        <v>248</v>
      </c>
    </row>
    <row r="41" spans="1:12" ht="16.5" thickBot="1">
      <c r="A41" s="25" t="s">
        <v>67</v>
      </c>
      <c r="B41" s="26"/>
      <c r="C41" s="26" t="s">
        <v>60</v>
      </c>
      <c r="D41" s="72" t="s">
        <v>63</v>
      </c>
      <c r="E41" s="73"/>
      <c r="F41" s="75" t="s">
        <v>10</v>
      </c>
      <c r="G41" s="75">
        <v>1</v>
      </c>
      <c r="H41" s="68">
        <v>60</v>
      </c>
      <c r="I41" s="68" t="s">
        <v>6</v>
      </c>
      <c r="J41" s="68" t="s">
        <v>29</v>
      </c>
      <c r="K41" s="97" t="s">
        <v>28</v>
      </c>
      <c r="L41" s="68" t="s">
        <v>28</v>
      </c>
    </row>
    <row r="42" spans="1:12" ht="16.5" thickBot="1">
      <c r="A42" s="25" t="s">
        <v>67</v>
      </c>
      <c r="B42" s="26"/>
      <c r="C42" s="26" t="s">
        <v>60</v>
      </c>
      <c r="D42" s="72" t="s">
        <v>63</v>
      </c>
      <c r="E42" s="73"/>
      <c r="F42" s="75" t="s">
        <v>10</v>
      </c>
      <c r="G42" s="75">
        <v>1</v>
      </c>
      <c r="H42" s="68">
        <v>75</v>
      </c>
      <c r="I42" s="68" t="s">
        <v>6</v>
      </c>
      <c r="J42" s="68" t="s">
        <v>29</v>
      </c>
      <c r="K42" s="97" t="s">
        <v>44</v>
      </c>
      <c r="L42" s="68" t="s">
        <v>44</v>
      </c>
    </row>
    <row r="43" spans="1:12" ht="16.5" thickBot="1">
      <c r="A43" s="25" t="s">
        <v>67</v>
      </c>
      <c r="B43" s="26"/>
      <c r="C43" s="26" t="s">
        <v>60</v>
      </c>
      <c r="D43" s="72" t="s">
        <v>63</v>
      </c>
      <c r="E43" s="73"/>
      <c r="F43" s="74" t="s">
        <v>10</v>
      </c>
      <c r="G43" s="74">
        <v>2</v>
      </c>
      <c r="H43" s="68">
        <v>90</v>
      </c>
      <c r="I43" s="68" t="s">
        <v>6</v>
      </c>
      <c r="J43" s="68" t="s">
        <v>29</v>
      </c>
      <c r="K43" s="97" t="s">
        <v>43</v>
      </c>
      <c r="L43" s="68" t="s">
        <v>43</v>
      </c>
    </row>
    <row r="44" spans="1:12" ht="16.5" thickBot="1">
      <c r="A44" s="25" t="s">
        <v>67</v>
      </c>
      <c r="B44" s="28"/>
      <c r="C44" s="28" t="s">
        <v>60</v>
      </c>
      <c r="D44" s="76" t="s">
        <v>63</v>
      </c>
      <c r="E44" s="77"/>
      <c r="F44" s="78" t="s">
        <v>10</v>
      </c>
      <c r="G44" s="78">
        <v>3</v>
      </c>
      <c r="H44" s="68">
        <v>105</v>
      </c>
      <c r="I44" s="68" t="s">
        <v>6</v>
      </c>
      <c r="J44" s="68" t="s">
        <v>33</v>
      </c>
      <c r="K44" s="97" t="s">
        <v>30</v>
      </c>
      <c r="L44" s="68" t="s">
        <v>30</v>
      </c>
    </row>
    <row r="45" spans="1:12" ht="16.5" thickBot="1">
      <c r="A45" s="25" t="s">
        <v>67</v>
      </c>
      <c r="B45" s="26"/>
      <c r="C45" s="26" t="s">
        <v>60</v>
      </c>
      <c r="D45" s="72" t="s">
        <v>63</v>
      </c>
      <c r="E45" s="73"/>
      <c r="F45" s="74" t="s">
        <v>10</v>
      </c>
      <c r="G45" s="74">
        <v>3</v>
      </c>
      <c r="H45" s="68">
        <v>100</v>
      </c>
      <c r="I45" s="68" t="s">
        <v>6</v>
      </c>
      <c r="J45" s="68" t="s">
        <v>33</v>
      </c>
      <c r="K45" s="97" t="s">
        <v>31</v>
      </c>
      <c r="L45" s="68" t="s">
        <v>31</v>
      </c>
    </row>
    <row r="46" spans="1:12" ht="16.5" thickBot="1">
      <c r="A46" s="25" t="s">
        <v>67</v>
      </c>
      <c r="B46" s="26"/>
      <c r="C46" s="26" t="s">
        <v>60</v>
      </c>
      <c r="D46" s="72" t="s">
        <v>63</v>
      </c>
      <c r="E46" s="73"/>
      <c r="F46" s="79" t="s">
        <v>10</v>
      </c>
      <c r="G46" s="79">
        <v>3</v>
      </c>
      <c r="H46" s="68">
        <v>100</v>
      </c>
      <c r="I46" s="68" t="s">
        <v>6</v>
      </c>
      <c r="J46" s="68" t="s">
        <v>32</v>
      </c>
      <c r="K46" s="97" t="s">
        <v>157</v>
      </c>
      <c r="L46" s="68" t="s">
        <v>157</v>
      </c>
    </row>
    <row r="47" spans="1:12" ht="16.5" thickBot="1">
      <c r="A47" s="25" t="s">
        <v>67</v>
      </c>
      <c r="B47" s="26"/>
      <c r="C47" s="26" t="s">
        <v>60</v>
      </c>
      <c r="D47" s="72" t="s">
        <v>63</v>
      </c>
      <c r="E47" s="73"/>
      <c r="F47" s="79" t="s">
        <v>10</v>
      </c>
      <c r="G47" s="79">
        <v>3</v>
      </c>
      <c r="H47" s="68">
        <v>100</v>
      </c>
      <c r="I47" s="68" t="s">
        <v>6</v>
      </c>
      <c r="J47" s="68" t="s">
        <v>32</v>
      </c>
      <c r="K47" s="97" t="s">
        <v>158</v>
      </c>
      <c r="L47" s="68" t="s">
        <v>158</v>
      </c>
    </row>
    <row r="48" spans="1:12" ht="16.5" thickBot="1">
      <c r="A48" s="25" t="s">
        <v>67</v>
      </c>
      <c r="B48" s="26"/>
      <c r="C48" s="26" t="s">
        <v>60</v>
      </c>
      <c r="D48" s="72" t="s">
        <v>63</v>
      </c>
      <c r="E48" s="73"/>
      <c r="F48" s="75" t="s">
        <v>11</v>
      </c>
      <c r="G48" s="75">
        <v>1</v>
      </c>
      <c r="H48" s="68">
        <v>60</v>
      </c>
      <c r="I48" s="68" t="s">
        <v>6</v>
      </c>
      <c r="J48" s="68" t="s">
        <v>29</v>
      </c>
      <c r="K48" s="97" t="s">
        <v>34</v>
      </c>
      <c r="L48" s="68" t="s">
        <v>34</v>
      </c>
    </row>
    <row r="49" spans="1:12" ht="16.5" thickBot="1">
      <c r="A49" s="25" t="s">
        <v>67</v>
      </c>
      <c r="B49" s="26"/>
      <c r="C49" s="26" t="s">
        <v>60</v>
      </c>
      <c r="D49" s="72" t="s">
        <v>63</v>
      </c>
      <c r="E49" s="73"/>
      <c r="F49" s="74" t="s">
        <v>11</v>
      </c>
      <c r="G49" s="74">
        <v>1</v>
      </c>
      <c r="H49" s="68">
        <v>60</v>
      </c>
      <c r="I49" s="68" t="s">
        <v>6</v>
      </c>
      <c r="J49" s="68" t="s">
        <v>29</v>
      </c>
      <c r="K49" s="97" t="s">
        <v>35</v>
      </c>
      <c r="L49" s="68" t="s">
        <v>35</v>
      </c>
    </row>
    <row r="50" spans="1:12" ht="16.5" thickBot="1">
      <c r="A50" s="25" t="s">
        <v>67</v>
      </c>
      <c r="B50" s="26"/>
      <c r="C50" s="26" t="s">
        <v>60</v>
      </c>
      <c r="D50" s="72" t="s">
        <v>63</v>
      </c>
      <c r="E50" s="73"/>
      <c r="F50" s="74" t="s">
        <v>11</v>
      </c>
      <c r="G50" s="74">
        <v>2</v>
      </c>
      <c r="H50" s="68">
        <v>90</v>
      </c>
      <c r="I50" s="68" t="s">
        <v>6</v>
      </c>
      <c r="J50" s="68" t="s">
        <v>29</v>
      </c>
      <c r="K50" s="97" t="s">
        <v>42</v>
      </c>
      <c r="L50" s="68" t="s">
        <v>42</v>
      </c>
    </row>
    <row r="51" spans="1:12" ht="16.5" thickBot="1">
      <c r="A51" s="25" t="s">
        <v>67</v>
      </c>
      <c r="B51" s="28"/>
      <c r="C51" s="28" t="s">
        <v>60</v>
      </c>
      <c r="D51" s="76" t="s">
        <v>63</v>
      </c>
      <c r="E51" s="77"/>
      <c r="F51" s="78" t="s">
        <v>11</v>
      </c>
      <c r="G51" s="78">
        <v>3</v>
      </c>
      <c r="H51" s="68">
        <v>105</v>
      </c>
      <c r="I51" s="68" t="s">
        <v>6</v>
      </c>
      <c r="J51" s="68" t="s">
        <v>33</v>
      </c>
      <c r="K51" s="97" t="s">
        <v>36</v>
      </c>
      <c r="L51" s="68" t="s">
        <v>36</v>
      </c>
    </row>
    <row r="52" spans="1:12" ht="16.5" thickBot="1">
      <c r="A52" s="25" t="s">
        <v>67</v>
      </c>
      <c r="B52" s="26"/>
      <c r="C52" s="26" t="s">
        <v>60</v>
      </c>
      <c r="D52" s="72" t="s">
        <v>63</v>
      </c>
      <c r="E52" s="73"/>
      <c r="F52" s="74" t="s">
        <v>11</v>
      </c>
      <c r="G52" s="74">
        <v>3</v>
      </c>
      <c r="H52" s="68">
        <v>100</v>
      </c>
      <c r="I52" s="68" t="s">
        <v>6</v>
      </c>
      <c r="J52" s="68" t="s">
        <v>33</v>
      </c>
      <c r="K52" s="97" t="s">
        <v>37</v>
      </c>
      <c r="L52" s="68" t="s">
        <v>37</v>
      </c>
    </row>
    <row r="53" spans="1:12" ht="16.5" thickBot="1">
      <c r="A53" s="25" t="s">
        <v>67</v>
      </c>
      <c r="B53" s="26"/>
      <c r="C53" s="26" t="s">
        <v>60</v>
      </c>
      <c r="D53" s="72" t="s">
        <v>63</v>
      </c>
      <c r="E53" s="73"/>
      <c r="F53" s="74" t="s">
        <v>11</v>
      </c>
      <c r="G53" s="74">
        <v>3</v>
      </c>
      <c r="H53" s="68">
        <v>100</v>
      </c>
      <c r="I53" s="68" t="s">
        <v>6</v>
      </c>
      <c r="J53" s="68" t="s">
        <v>32</v>
      </c>
      <c r="K53" s="97" t="s">
        <v>159</v>
      </c>
      <c r="L53" s="68" t="s">
        <v>159</v>
      </c>
    </row>
    <row r="54" spans="1:12" ht="16.5" thickBot="1">
      <c r="A54" s="25" t="s">
        <v>67</v>
      </c>
      <c r="B54" s="26"/>
      <c r="C54" s="26" t="s">
        <v>60</v>
      </c>
      <c r="D54" s="72" t="s">
        <v>63</v>
      </c>
      <c r="E54" s="73"/>
      <c r="F54" s="74" t="s">
        <v>11</v>
      </c>
      <c r="G54" s="74">
        <v>3</v>
      </c>
      <c r="H54" s="68">
        <v>100</v>
      </c>
      <c r="I54" s="68" t="s">
        <v>6</v>
      </c>
      <c r="J54" s="68" t="s">
        <v>32</v>
      </c>
      <c r="K54" s="97" t="s">
        <v>160</v>
      </c>
      <c r="L54" s="68" t="s">
        <v>160</v>
      </c>
    </row>
    <row r="55" spans="1:12" ht="19.5" thickBot="1">
      <c r="A55" s="25" t="s">
        <v>67</v>
      </c>
      <c r="B55" s="26"/>
      <c r="C55" s="26" t="s">
        <v>60</v>
      </c>
      <c r="D55" s="72" t="s">
        <v>63</v>
      </c>
      <c r="E55" s="73"/>
      <c r="F55" s="74" t="s">
        <v>12</v>
      </c>
      <c r="G55" s="74">
        <v>1</v>
      </c>
      <c r="H55" s="68">
        <v>280</v>
      </c>
      <c r="I55" s="68" t="s">
        <v>7</v>
      </c>
      <c r="J55" s="68" t="s">
        <v>29</v>
      </c>
      <c r="K55" s="97" t="s">
        <v>38</v>
      </c>
      <c r="L55" s="68" t="s">
        <v>38</v>
      </c>
    </row>
    <row r="56" spans="1:12" ht="19.5" thickBot="1">
      <c r="A56" s="25" t="s">
        <v>67</v>
      </c>
      <c r="B56" s="26"/>
      <c r="C56" s="26" t="s">
        <v>60</v>
      </c>
      <c r="D56" s="72" t="s">
        <v>63</v>
      </c>
      <c r="E56" s="73"/>
      <c r="F56" s="74" t="s">
        <v>12</v>
      </c>
      <c r="G56" s="74">
        <v>1</v>
      </c>
      <c r="H56" s="68">
        <v>360</v>
      </c>
      <c r="I56" s="68" t="s">
        <v>7</v>
      </c>
      <c r="J56" s="68" t="s">
        <v>29</v>
      </c>
      <c r="K56" s="97" t="s">
        <v>39</v>
      </c>
      <c r="L56" s="68" t="s">
        <v>39</v>
      </c>
    </row>
    <row r="57" spans="1:12" ht="14.25" thickBot="1">
      <c r="A57" s="25" t="s">
        <v>67</v>
      </c>
      <c r="B57" s="30"/>
      <c r="C57" s="30" t="s">
        <v>60</v>
      </c>
      <c r="D57" s="69" t="s">
        <v>63</v>
      </c>
      <c r="E57" s="70"/>
      <c r="F57" s="80" t="s">
        <v>12</v>
      </c>
      <c r="G57" s="80">
        <v>2</v>
      </c>
      <c r="H57" s="68">
        <v>360</v>
      </c>
      <c r="I57" s="68" t="s">
        <v>7</v>
      </c>
      <c r="J57" s="68" t="s">
        <v>33</v>
      </c>
      <c r="K57" s="97" t="s">
        <v>40</v>
      </c>
      <c r="L57" s="68" t="s">
        <v>40</v>
      </c>
    </row>
    <row r="58" spans="1:12" ht="14.25" thickBot="1">
      <c r="A58" s="25" t="s">
        <v>67</v>
      </c>
      <c r="B58" s="26"/>
      <c r="C58" s="26" t="s">
        <v>60</v>
      </c>
      <c r="D58" s="72" t="s">
        <v>63</v>
      </c>
      <c r="E58" s="73"/>
      <c r="F58" s="81" t="s">
        <v>12</v>
      </c>
      <c r="G58" s="81">
        <v>2</v>
      </c>
      <c r="H58" s="68">
        <v>360</v>
      </c>
      <c r="I58" s="68" t="s">
        <v>7</v>
      </c>
      <c r="J58" s="68" t="s">
        <v>33</v>
      </c>
      <c r="K58" s="97" t="s">
        <v>96</v>
      </c>
      <c r="L58" s="68" t="s">
        <v>96</v>
      </c>
    </row>
    <row r="59" spans="1:12" ht="14.25" thickBot="1">
      <c r="A59" s="25" t="s">
        <v>67</v>
      </c>
      <c r="B59" s="26"/>
      <c r="C59" s="26" t="s">
        <v>60</v>
      </c>
      <c r="D59" s="72" t="s">
        <v>63</v>
      </c>
      <c r="E59" s="73"/>
      <c r="F59" s="81" t="s">
        <v>12</v>
      </c>
      <c r="G59" s="81">
        <v>3</v>
      </c>
      <c r="H59" s="68">
        <v>360</v>
      </c>
      <c r="I59" s="68" t="s">
        <v>7</v>
      </c>
      <c r="J59" s="68" t="s">
        <v>32</v>
      </c>
      <c r="K59" s="97" t="s">
        <v>161</v>
      </c>
      <c r="L59" s="68" t="s">
        <v>161</v>
      </c>
    </row>
    <row r="60" spans="1:12" ht="14.25" thickBot="1">
      <c r="A60" s="25" t="s">
        <v>67</v>
      </c>
      <c r="B60" s="26"/>
      <c r="C60" s="26" t="s">
        <v>60</v>
      </c>
      <c r="D60" s="72" t="s">
        <v>63</v>
      </c>
      <c r="E60" s="73"/>
      <c r="F60" s="81" t="s">
        <v>12</v>
      </c>
      <c r="G60" s="81">
        <v>3</v>
      </c>
      <c r="H60" s="68">
        <v>240</v>
      </c>
      <c r="I60" s="68" t="s">
        <v>7</v>
      </c>
      <c r="J60" s="68" t="s">
        <v>32</v>
      </c>
      <c r="K60" s="97" t="s">
        <v>162</v>
      </c>
      <c r="L60" s="68" t="s">
        <v>162</v>
      </c>
    </row>
    <row r="61" spans="1:12" ht="26.25" thickBot="1">
      <c r="A61" s="31" t="s">
        <v>68</v>
      </c>
      <c r="B61" s="28"/>
      <c r="C61" s="28" t="s">
        <v>60</v>
      </c>
      <c r="D61" s="76" t="s">
        <v>60</v>
      </c>
      <c r="E61" s="77" t="s">
        <v>111</v>
      </c>
      <c r="F61" s="78" t="s">
        <v>24</v>
      </c>
      <c r="G61" s="78">
        <v>1</v>
      </c>
      <c r="H61" s="68">
        <v>90</v>
      </c>
      <c r="I61" s="68" t="s">
        <v>6</v>
      </c>
      <c r="J61" s="68" t="s">
        <v>7</v>
      </c>
      <c r="K61" s="68" t="s">
        <v>235</v>
      </c>
      <c r="L61" s="68" t="s">
        <v>235</v>
      </c>
    </row>
    <row r="62" spans="1:12" ht="16.5" thickBot="1">
      <c r="A62" s="31" t="s">
        <v>68</v>
      </c>
      <c r="B62" s="26"/>
      <c r="C62" s="26" t="s">
        <v>60</v>
      </c>
      <c r="D62" s="72" t="s">
        <v>60</v>
      </c>
      <c r="E62" s="73"/>
      <c r="F62" s="74" t="s">
        <v>24</v>
      </c>
      <c r="G62" s="74">
        <v>1</v>
      </c>
      <c r="H62" s="68">
        <v>90</v>
      </c>
      <c r="I62" s="68" t="s">
        <v>6</v>
      </c>
      <c r="J62" s="68" t="s">
        <v>7</v>
      </c>
      <c r="K62" s="68" t="s">
        <v>253</v>
      </c>
      <c r="L62" s="68" t="s">
        <v>253</v>
      </c>
    </row>
    <row r="63" spans="1:12" ht="16.5" thickBot="1">
      <c r="A63" s="31" t="s">
        <v>68</v>
      </c>
      <c r="B63" s="26"/>
      <c r="C63" s="26" t="s">
        <v>60</v>
      </c>
      <c r="D63" s="72" t="s">
        <v>60</v>
      </c>
      <c r="E63" s="73"/>
      <c r="F63" s="74" t="s">
        <v>24</v>
      </c>
      <c r="G63" s="74">
        <v>1</v>
      </c>
      <c r="H63" s="68">
        <v>90</v>
      </c>
      <c r="I63" s="68" t="s">
        <v>6</v>
      </c>
      <c r="J63" s="68" t="s">
        <v>7</v>
      </c>
      <c r="K63" s="68" t="s">
        <v>234</v>
      </c>
      <c r="L63" s="68" t="s">
        <v>234</v>
      </c>
    </row>
    <row r="64" spans="1:12" ht="16.5" thickBot="1">
      <c r="A64" s="31" t="s">
        <v>68</v>
      </c>
      <c r="B64" s="26"/>
      <c r="C64" s="26" t="s">
        <v>60</v>
      </c>
      <c r="D64" s="72" t="s">
        <v>60</v>
      </c>
      <c r="E64" s="73"/>
      <c r="F64" s="74" t="s">
        <v>24</v>
      </c>
      <c r="G64" s="74">
        <v>1</v>
      </c>
      <c r="H64" s="68">
        <v>90</v>
      </c>
      <c r="I64" s="68" t="s">
        <v>6</v>
      </c>
      <c r="J64" s="68" t="s">
        <v>7</v>
      </c>
      <c r="K64" s="68" t="s">
        <v>231</v>
      </c>
      <c r="L64" s="68" t="s">
        <v>231</v>
      </c>
    </row>
    <row r="65" spans="1:12" ht="24.75" thickBot="1">
      <c r="A65" s="31" t="s">
        <v>68</v>
      </c>
      <c r="B65" s="26"/>
      <c r="C65" s="26" t="s">
        <v>60</v>
      </c>
      <c r="D65" s="72" t="s">
        <v>60</v>
      </c>
      <c r="E65" s="73" t="s">
        <v>21</v>
      </c>
      <c r="F65" s="74" t="s">
        <v>20</v>
      </c>
      <c r="G65" s="74">
        <v>1</v>
      </c>
      <c r="H65" s="68">
        <v>240</v>
      </c>
      <c r="I65" s="68" t="s">
        <v>7</v>
      </c>
      <c r="J65" s="68" t="s">
        <v>7</v>
      </c>
      <c r="K65" s="68" t="s">
        <v>47</v>
      </c>
      <c r="L65" s="68" t="s">
        <v>47</v>
      </c>
    </row>
    <row r="66" spans="1:12" ht="24.75" thickBot="1">
      <c r="A66" s="31" t="s">
        <v>68</v>
      </c>
      <c r="B66" s="26"/>
      <c r="C66" s="26" t="s">
        <v>60</v>
      </c>
      <c r="D66" s="72" t="s">
        <v>60</v>
      </c>
      <c r="E66" s="73"/>
      <c r="F66" s="74" t="s">
        <v>20</v>
      </c>
      <c r="G66" s="74">
        <v>1</v>
      </c>
      <c r="H66" s="68">
        <v>170</v>
      </c>
      <c r="I66" s="68" t="s">
        <v>7</v>
      </c>
      <c r="J66" s="68" t="s">
        <v>7</v>
      </c>
      <c r="K66" s="68" t="s">
        <v>46</v>
      </c>
      <c r="L66" s="68" t="s">
        <v>46</v>
      </c>
    </row>
    <row r="67" spans="1:12" ht="24.75" thickBot="1">
      <c r="A67" s="31" t="s">
        <v>68</v>
      </c>
      <c r="B67" s="26"/>
      <c r="C67" s="26" t="s">
        <v>60</v>
      </c>
      <c r="D67" s="72" t="s">
        <v>60</v>
      </c>
      <c r="E67" s="73"/>
      <c r="F67" s="74" t="s">
        <v>20</v>
      </c>
      <c r="G67" s="74">
        <v>1</v>
      </c>
      <c r="H67" s="68">
        <v>210</v>
      </c>
      <c r="I67" s="68" t="s">
        <v>7</v>
      </c>
      <c r="J67" s="68" t="s">
        <v>7</v>
      </c>
      <c r="K67" s="68" t="s">
        <v>48</v>
      </c>
      <c r="L67" s="68" t="s">
        <v>48</v>
      </c>
    </row>
    <row r="68" spans="1:12" ht="13.5" thickBot="1">
      <c r="A68" s="27" t="s">
        <v>180</v>
      </c>
      <c r="B68" s="28"/>
      <c r="C68" s="28" t="s">
        <v>60</v>
      </c>
      <c r="D68" s="76" t="s">
        <v>65</v>
      </c>
      <c r="E68" s="77" t="s">
        <v>82</v>
      </c>
      <c r="F68" s="82" t="s">
        <v>25</v>
      </c>
      <c r="G68" s="82">
        <v>1</v>
      </c>
      <c r="H68" s="68">
        <v>100</v>
      </c>
      <c r="I68" s="68" t="s">
        <v>6</v>
      </c>
      <c r="J68" s="68" t="s">
        <v>7</v>
      </c>
      <c r="K68" s="68" t="s">
        <v>233</v>
      </c>
      <c r="L68" s="68" t="s">
        <v>233</v>
      </c>
    </row>
    <row r="69" spans="1:12" ht="13.5" thickBot="1">
      <c r="A69" s="27" t="s">
        <v>180</v>
      </c>
      <c r="B69" s="30"/>
      <c r="C69" s="30" t="s">
        <v>60</v>
      </c>
      <c r="D69" s="69" t="s">
        <v>65</v>
      </c>
      <c r="E69" s="70"/>
      <c r="F69" s="80" t="s">
        <v>25</v>
      </c>
      <c r="G69" s="80">
        <v>1</v>
      </c>
      <c r="H69" s="68">
        <v>100</v>
      </c>
      <c r="I69" s="68" t="s">
        <v>6</v>
      </c>
      <c r="J69" s="68" t="s">
        <v>7</v>
      </c>
      <c r="K69" s="68" t="s">
        <v>238</v>
      </c>
      <c r="L69" s="68" t="s">
        <v>238</v>
      </c>
    </row>
    <row r="70" spans="1:12" ht="13.5" thickBot="1">
      <c r="A70" s="27" t="s">
        <v>180</v>
      </c>
      <c r="B70" s="30"/>
      <c r="C70" s="30" t="s">
        <v>60</v>
      </c>
      <c r="D70" s="69" t="s">
        <v>65</v>
      </c>
      <c r="E70" s="70"/>
      <c r="F70" s="80" t="s">
        <v>25</v>
      </c>
      <c r="G70" s="80">
        <v>1</v>
      </c>
      <c r="H70" s="68">
        <v>100</v>
      </c>
      <c r="I70" s="68" t="s">
        <v>6</v>
      </c>
      <c r="J70" s="68" t="s">
        <v>7</v>
      </c>
      <c r="K70" s="68" t="s">
        <v>239</v>
      </c>
      <c r="L70" s="68" t="s">
        <v>239</v>
      </c>
    </row>
    <row r="71" spans="1:12" ht="16.5" thickBot="1">
      <c r="A71" s="27" t="s">
        <v>180</v>
      </c>
      <c r="B71" s="30"/>
      <c r="C71" s="30" t="s">
        <v>60</v>
      </c>
      <c r="D71" s="69" t="s">
        <v>65</v>
      </c>
      <c r="E71" s="70"/>
      <c r="F71" s="71" t="s">
        <v>25</v>
      </c>
      <c r="G71" s="71">
        <v>1</v>
      </c>
      <c r="H71" s="68">
        <v>100</v>
      </c>
      <c r="I71" s="68" t="s">
        <v>6</v>
      </c>
      <c r="J71" s="68" t="s">
        <v>7</v>
      </c>
      <c r="K71" s="68" t="s">
        <v>244</v>
      </c>
      <c r="L71" s="68" t="s">
        <v>244</v>
      </c>
    </row>
    <row r="72" spans="1:12" ht="16.5" thickBot="1">
      <c r="A72" s="27" t="s">
        <v>180</v>
      </c>
      <c r="B72" s="26"/>
      <c r="C72" s="26" t="s">
        <v>60</v>
      </c>
      <c r="D72" s="72" t="s">
        <v>65</v>
      </c>
      <c r="E72" s="73" t="s">
        <v>81</v>
      </c>
      <c r="F72" s="74" t="s">
        <v>26</v>
      </c>
      <c r="G72" s="74">
        <v>1</v>
      </c>
      <c r="H72" s="68">
        <v>90</v>
      </c>
      <c r="I72" s="68" t="s">
        <v>6</v>
      </c>
      <c r="J72" s="68" t="s">
        <v>7</v>
      </c>
      <c r="K72" s="68" t="s">
        <v>178</v>
      </c>
      <c r="L72" s="68" t="s">
        <v>178</v>
      </c>
    </row>
    <row r="73" spans="1:12" ht="14.25" thickBot="1">
      <c r="A73" s="31" t="s">
        <v>68</v>
      </c>
      <c r="B73" s="26" t="s">
        <v>197</v>
      </c>
      <c r="C73" s="26" t="s">
        <v>60</v>
      </c>
      <c r="D73" s="72" t="s">
        <v>60</v>
      </c>
      <c r="E73" s="73" t="s">
        <v>198</v>
      </c>
      <c r="F73" s="75" t="s">
        <v>13</v>
      </c>
      <c r="G73" s="75">
        <v>1</v>
      </c>
      <c r="H73" s="68">
        <v>40</v>
      </c>
      <c r="I73" s="68" t="s">
        <v>6</v>
      </c>
      <c r="J73" s="68" t="s">
        <v>29</v>
      </c>
      <c r="K73" s="68" t="s">
        <v>191</v>
      </c>
      <c r="L73" s="68" t="s">
        <v>191</v>
      </c>
    </row>
    <row r="74" spans="1:12" ht="14.25" thickBot="1">
      <c r="A74" s="31" t="s">
        <v>68</v>
      </c>
      <c r="B74" s="26"/>
      <c r="C74" s="26" t="s">
        <v>60</v>
      </c>
      <c r="D74" s="72" t="s">
        <v>60</v>
      </c>
      <c r="E74" s="73"/>
      <c r="F74" s="74" t="s">
        <v>13</v>
      </c>
      <c r="G74" s="74">
        <v>1</v>
      </c>
      <c r="H74" s="68">
        <v>60</v>
      </c>
      <c r="I74" s="68" t="s">
        <v>6</v>
      </c>
      <c r="J74" s="68" t="s">
        <v>29</v>
      </c>
      <c r="K74" s="68" t="s">
        <v>76</v>
      </c>
      <c r="L74" s="68" t="s">
        <v>76</v>
      </c>
    </row>
    <row r="75" spans="1:12" ht="14.25" thickBot="1">
      <c r="A75" s="31" t="s">
        <v>68</v>
      </c>
      <c r="B75" s="26"/>
      <c r="C75" s="26" t="s">
        <v>60</v>
      </c>
      <c r="D75" s="72" t="s">
        <v>60</v>
      </c>
      <c r="E75" s="73"/>
      <c r="F75" s="74" t="s">
        <v>13</v>
      </c>
      <c r="G75" s="74">
        <v>2</v>
      </c>
      <c r="H75" s="68">
        <v>70</v>
      </c>
      <c r="I75" s="68" t="s">
        <v>6</v>
      </c>
      <c r="J75" s="68" t="s">
        <v>29</v>
      </c>
      <c r="K75" s="68" t="s">
        <v>77</v>
      </c>
      <c r="L75" s="68" t="s">
        <v>77</v>
      </c>
    </row>
    <row r="76" spans="1:12" ht="14.25" thickBot="1">
      <c r="A76" s="31" t="s">
        <v>68</v>
      </c>
      <c r="B76" s="28"/>
      <c r="C76" s="28" t="s">
        <v>60</v>
      </c>
      <c r="D76" s="76" t="s">
        <v>60</v>
      </c>
      <c r="E76" s="77"/>
      <c r="F76" s="78" t="s">
        <v>13</v>
      </c>
      <c r="G76" s="78">
        <v>3</v>
      </c>
      <c r="H76" s="68">
        <v>100</v>
      </c>
      <c r="I76" s="68" t="s">
        <v>6</v>
      </c>
      <c r="J76" s="68" t="s">
        <v>33</v>
      </c>
      <c r="K76" s="68" t="s">
        <v>142</v>
      </c>
      <c r="L76" s="68" t="s">
        <v>142</v>
      </c>
    </row>
    <row r="77" spans="1:12" ht="14.25" thickBot="1">
      <c r="A77" s="31" t="s">
        <v>68</v>
      </c>
      <c r="B77" s="26"/>
      <c r="C77" s="26" t="s">
        <v>60</v>
      </c>
      <c r="D77" s="72" t="s">
        <v>60</v>
      </c>
      <c r="E77" s="73"/>
      <c r="F77" s="74" t="s">
        <v>13</v>
      </c>
      <c r="G77" s="74">
        <v>3</v>
      </c>
      <c r="H77" s="68">
        <v>100</v>
      </c>
      <c r="I77" s="68" t="s">
        <v>6</v>
      </c>
      <c r="J77" s="68" t="s">
        <v>33</v>
      </c>
      <c r="K77" s="68" t="s">
        <v>143</v>
      </c>
      <c r="L77" s="68" t="s">
        <v>143</v>
      </c>
    </row>
    <row r="78" spans="1:12" ht="14.25" thickBot="1">
      <c r="A78" s="31" t="s">
        <v>68</v>
      </c>
      <c r="B78" s="26"/>
      <c r="C78" s="26" t="s">
        <v>60</v>
      </c>
      <c r="D78" s="72" t="s">
        <v>60</v>
      </c>
      <c r="E78" s="73"/>
      <c r="F78" s="74" t="s">
        <v>13</v>
      </c>
      <c r="G78" s="74">
        <v>3</v>
      </c>
      <c r="H78" s="68">
        <v>100</v>
      </c>
      <c r="I78" s="68" t="s">
        <v>6</v>
      </c>
      <c r="J78" s="68" t="s">
        <v>32</v>
      </c>
      <c r="K78" s="68" t="s">
        <v>163</v>
      </c>
      <c r="L78" s="68" t="s">
        <v>163</v>
      </c>
    </row>
    <row r="79" spans="1:12" ht="14.25" thickBot="1">
      <c r="A79" s="31" t="s">
        <v>68</v>
      </c>
      <c r="B79" s="26"/>
      <c r="C79" s="26" t="s">
        <v>60</v>
      </c>
      <c r="D79" s="72" t="s">
        <v>60</v>
      </c>
      <c r="E79" s="73"/>
      <c r="F79" s="74" t="s">
        <v>13</v>
      </c>
      <c r="G79" s="74">
        <v>3</v>
      </c>
      <c r="H79" s="68">
        <v>100</v>
      </c>
      <c r="I79" s="68" t="s">
        <v>6</v>
      </c>
      <c r="J79" s="68" t="s">
        <v>32</v>
      </c>
      <c r="K79" s="68" t="s">
        <v>164</v>
      </c>
      <c r="L79" s="68" t="s">
        <v>164</v>
      </c>
    </row>
    <row r="80" spans="1:12" ht="15" thickBot="1">
      <c r="A80" s="31" t="s">
        <v>68</v>
      </c>
      <c r="B80" s="26" t="s">
        <v>197</v>
      </c>
      <c r="C80" s="26" t="s">
        <v>60</v>
      </c>
      <c r="D80" s="72" t="s">
        <v>60</v>
      </c>
      <c r="E80" s="73" t="s">
        <v>199</v>
      </c>
      <c r="F80" s="75" t="s">
        <v>14</v>
      </c>
      <c r="G80" s="75">
        <v>1</v>
      </c>
      <c r="H80" s="68">
        <v>60</v>
      </c>
      <c r="I80" s="68" t="s">
        <v>6</v>
      </c>
      <c r="J80" s="68" t="s">
        <v>29</v>
      </c>
      <c r="K80" s="68" t="s">
        <v>192</v>
      </c>
      <c r="L80" s="68" t="s">
        <v>192</v>
      </c>
    </row>
    <row r="81" spans="1:12" ht="15" thickBot="1">
      <c r="A81" s="31" t="s">
        <v>68</v>
      </c>
      <c r="B81" s="26"/>
      <c r="C81" s="26" t="s">
        <v>60</v>
      </c>
      <c r="D81" s="72" t="s">
        <v>60</v>
      </c>
      <c r="E81" s="73"/>
      <c r="F81" s="74" t="s">
        <v>14</v>
      </c>
      <c r="G81" s="74">
        <v>1</v>
      </c>
      <c r="H81" s="68">
        <v>75</v>
      </c>
      <c r="I81" s="68" t="s">
        <v>6</v>
      </c>
      <c r="J81" s="68" t="s">
        <v>29</v>
      </c>
      <c r="K81" s="68" t="s">
        <v>83</v>
      </c>
      <c r="L81" s="68" t="s">
        <v>83</v>
      </c>
    </row>
    <row r="82" spans="1:12" ht="15" thickBot="1">
      <c r="A82" s="31" t="s">
        <v>68</v>
      </c>
      <c r="B82" s="26"/>
      <c r="C82" s="26" t="s">
        <v>60</v>
      </c>
      <c r="D82" s="72" t="s">
        <v>60</v>
      </c>
      <c r="E82" s="73"/>
      <c r="F82" s="74" t="s">
        <v>14</v>
      </c>
      <c r="G82" s="74">
        <v>2</v>
      </c>
      <c r="H82" s="68">
        <v>90</v>
      </c>
      <c r="I82" s="68" t="s">
        <v>6</v>
      </c>
      <c r="J82" s="68" t="s">
        <v>29</v>
      </c>
      <c r="K82" s="68" t="s">
        <v>84</v>
      </c>
      <c r="L82" s="68" t="s">
        <v>84</v>
      </c>
    </row>
    <row r="83" spans="1:12" ht="15" thickBot="1">
      <c r="A83" s="31" t="s">
        <v>68</v>
      </c>
      <c r="B83" s="28"/>
      <c r="C83" s="28" t="s">
        <v>60</v>
      </c>
      <c r="D83" s="76" t="s">
        <v>60</v>
      </c>
      <c r="E83" s="77"/>
      <c r="F83" s="78" t="s">
        <v>14</v>
      </c>
      <c r="G83" s="78">
        <v>3</v>
      </c>
      <c r="H83" s="68">
        <v>100</v>
      </c>
      <c r="I83" s="68" t="s">
        <v>6</v>
      </c>
      <c r="J83" s="68" t="s">
        <v>33</v>
      </c>
      <c r="K83" s="68" t="s">
        <v>144</v>
      </c>
      <c r="L83" s="68" t="s">
        <v>144</v>
      </c>
    </row>
    <row r="84" spans="1:12" ht="15" thickBot="1">
      <c r="A84" s="31" t="s">
        <v>68</v>
      </c>
      <c r="B84" s="26"/>
      <c r="C84" s="26" t="s">
        <v>60</v>
      </c>
      <c r="D84" s="72" t="s">
        <v>60</v>
      </c>
      <c r="E84" s="73"/>
      <c r="F84" s="74" t="s">
        <v>14</v>
      </c>
      <c r="G84" s="74">
        <v>3</v>
      </c>
      <c r="H84" s="68">
        <v>100</v>
      </c>
      <c r="I84" s="68" t="s">
        <v>6</v>
      </c>
      <c r="J84" s="68" t="s">
        <v>33</v>
      </c>
      <c r="K84" s="68" t="s">
        <v>145</v>
      </c>
      <c r="L84" s="68" t="s">
        <v>145</v>
      </c>
    </row>
    <row r="85" spans="1:12" ht="15" thickBot="1">
      <c r="A85" s="31" t="s">
        <v>68</v>
      </c>
      <c r="B85" s="26"/>
      <c r="C85" s="26" t="s">
        <v>60</v>
      </c>
      <c r="D85" s="72" t="s">
        <v>60</v>
      </c>
      <c r="E85" s="73"/>
      <c r="F85" s="74" t="s">
        <v>14</v>
      </c>
      <c r="G85" s="74">
        <v>3</v>
      </c>
      <c r="H85" s="68">
        <v>100</v>
      </c>
      <c r="I85" s="68" t="s">
        <v>6</v>
      </c>
      <c r="J85" s="68" t="s">
        <v>32</v>
      </c>
      <c r="K85" s="68" t="s">
        <v>165</v>
      </c>
      <c r="L85" s="68" t="s">
        <v>165</v>
      </c>
    </row>
    <row r="86" spans="1:12" ht="15" thickBot="1">
      <c r="A86" s="31" t="s">
        <v>68</v>
      </c>
      <c r="B86" s="26"/>
      <c r="C86" s="26" t="s">
        <v>60</v>
      </c>
      <c r="D86" s="72" t="s">
        <v>60</v>
      </c>
      <c r="E86" s="73"/>
      <c r="F86" s="74" t="s">
        <v>14</v>
      </c>
      <c r="G86" s="74">
        <v>3</v>
      </c>
      <c r="H86" s="68">
        <v>105</v>
      </c>
      <c r="I86" s="68" t="s">
        <v>6</v>
      </c>
      <c r="J86" s="68" t="s">
        <v>32</v>
      </c>
      <c r="K86" s="68" t="s">
        <v>166</v>
      </c>
      <c r="L86" s="68" t="s">
        <v>166</v>
      </c>
    </row>
    <row r="87" spans="1:12" ht="15.75" thickBot="1">
      <c r="A87" s="31" t="s">
        <v>68</v>
      </c>
      <c r="B87" s="26" t="s">
        <v>197</v>
      </c>
      <c r="C87" s="26" t="s">
        <v>60</v>
      </c>
      <c r="D87" s="72" t="s">
        <v>60</v>
      </c>
      <c r="E87" s="73" t="s">
        <v>200</v>
      </c>
      <c r="F87" s="75" t="s">
        <v>15</v>
      </c>
      <c r="G87" s="75">
        <v>1</v>
      </c>
      <c r="H87" s="68">
        <v>60</v>
      </c>
      <c r="I87" s="68" t="s">
        <v>6</v>
      </c>
      <c r="J87" s="68" t="s">
        <v>29</v>
      </c>
      <c r="K87" s="68" t="s">
        <v>193</v>
      </c>
      <c r="L87" s="68" t="s">
        <v>193</v>
      </c>
    </row>
    <row r="88" spans="1:12" ht="15.75" thickBot="1">
      <c r="A88" s="31" t="s">
        <v>68</v>
      </c>
      <c r="B88" s="26"/>
      <c r="C88" s="26" t="s">
        <v>60</v>
      </c>
      <c r="D88" s="72" t="s">
        <v>60</v>
      </c>
      <c r="E88" s="73"/>
      <c r="F88" s="74" t="s">
        <v>15</v>
      </c>
      <c r="G88" s="74">
        <v>1</v>
      </c>
      <c r="H88" s="68">
        <v>60</v>
      </c>
      <c r="I88" s="68" t="s">
        <v>6</v>
      </c>
      <c r="J88" s="68" t="s">
        <v>29</v>
      </c>
      <c r="K88" s="68" t="s">
        <v>85</v>
      </c>
      <c r="L88" s="68" t="s">
        <v>85</v>
      </c>
    </row>
    <row r="89" spans="1:12" ht="15.75" thickBot="1">
      <c r="A89" s="31" t="s">
        <v>68</v>
      </c>
      <c r="B89" s="26"/>
      <c r="C89" s="26" t="s">
        <v>60</v>
      </c>
      <c r="D89" s="72" t="s">
        <v>60</v>
      </c>
      <c r="E89" s="73"/>
      <c r="F89" s="74" t="s">
        <v>15</v>
      </c>
      <c r="G89" s="74">
        <v>2</v>
      </c>
      <c r="H89" s="68">
        <v>100</v>
      </c>
      <c r="I89" s="68" t="s">
        <v>6</v>
      </c>
      <c r="J89" s="68" t="s">
        <v>29</v>
      </c>
      <c r="K89" s="68" t="s">
        <v>86</v>
      </c>
      <c r="L89" s="68" t="s">
        <v>86</v>
      </c>
    </row>
    <row r="90" spans="1:12" ht="15.75" thickBot="1">
      <c r="A90" s="31" t="s">
        <v>68</v>
      </c>
      <c r="B90" s="28"/>
      <c r="C90" s="28" t="s">
        <v>60</v>
      </c>
      <c r="D90" s="76" t="s">
        <v>60</v>
      </c>
      <c r="E90" s="77"/>
      <c r="F90" s="78" t="s">
        <v>15</v>
      </c>
      <c r="G90" s="78">
        <v>3</v>
      </c>
      <c r="H90" s="68">
        <v>100</v>
      </c>
      <c r="I90" s="68" t="s">
        <v>6</v>
      </c>
      <c r="J90" s="68" t="s">
        <v>33</v>
      </c>
      <c r="K90" s="68" t="s">
        <v>146</v>
      </c>
      <c r="L90" s="68" t="s">
        <v>146</v>
      </c>
    </row>
    <row r="91" spans="1:12" ht="15.75" thickBot="1">
      <c r="A91" s="31" t="s">
        <v>68</v>
      </c>
      <c r="B91" s="26"/>
      <c r="C91" s="26" t="s">
        <v>60</v>
      </c>
      <c r="D91" s="72" t="s">
        <v>60</v>
      </c>
      <c r="E91" s="73"/>
      <c r="F91" s="74" t="s">
        <v>15</v>
      </c>
      <c r="G91" s="74">
        <v>3</v>
      </c>
      <c r="H91" s="68">
        <v>100</v>
      </c>
      <c r="I91" s="68" t="s">
        <v>6</v>
      </c>
      <c r="J91" s="68" t="s">
        <v>33</v>
      </c>
      <c r="K91" s="68" t="s">
        <v>147</v>
      </c>
      <c r="L91" s="68" t="s">
        <v>147</v>
      </c>
    </row>
    <row r="92" spans="1:12" ht="15.75" thickBot="1">
      <c r="A92" s="31" t="s">
        <v>68</v>
      </c>
      <c r="B92" s="26"/>
      <c r="C92" s="26" t="s">
        <v>60</v>
      </c>
      <c r="D92" s="72" t="s">
        <v>60</v>
      </c>
      <c r="E92" s="73"/>
      <c r="F92" s="74" t="s">
        <v>15</v>
      </c>
      <c r="G92" s="74">
        <v>3</v>
      </c>
      <c r="H92" s="68">
        <v>100</v>
      </c>
      <c r="I92" s="68" t="s">
        <v>6</v>
      </c>
      <c r="J92" s="68" t="s">
        <v>32</v>
      </c>
      <c r="K92" s="68" t="s">
        <v>167</v>
      </c>
      <c r="L92" s="68" t="s">
        <v>167</v>
      </c>
    </row>
    <row r="93" spans="1:12" ht="15.75" thickBot="1">
      <c r="A93" s="31" t="s">
        <v>68</v>
      </c>
      <c r="B93" s="28"/>
      <c r="C93" s="28" t="s">
        <v>60</v>
      </c>
      <c r="D93" s="76" t="s">
        <v>60</v>
      </c>
      <c r="E93" s="77"/>
      <c r="F93" s="78" t="s">
        <v>15</v>
      </c>
      <c r="G93" s="78">
        <v>3</v>
      </c>
      <c r="H93" s="68">
        <v>100</v>
      </c>
      <c r="I93" s="68" t="s">
        <v>6</v>
      </c>
      <c r="J93" s="68" t="s">
        <v>32</v>
      </c>
      <c r="K93" s="68" t="s">
        <v>168</v>
      </c>
      <c r="L93" s="68" t="s">
        <v>168</v>
      </c>
    </row>
    <row r="94" spans="1:12" ht="18" thickBot="1">
      <c r="A94" s="31" t="s">
        <v>68</v>
      </c>
      <c r="B94" s="26"/>
      <c r="C94" s="26" t="s">
        <v>60</v>
      </c>
      <c r="D94" s="72" t="s">
        <v>60</v>
      </c>
      <c r="E94" s="73" t="s">
        <v>9</v>
      </c>
      <c r="F94" s="75" t="s">
        <v>16</v>
      </c>
      <c r="G94" s="75">
        <v>1</v>
      </c>
      <c r="H94" s="68">
        <v>210</v>
      </c>
      <c r="I94" s="68" t="s">
        <v>7</v>
      </c>
      <c r="J94" s="68" t="s">
        <v>29</v>
      </c>
      <c r="K94" s="68" t="s">
        <v>87</v>
      </c>
      <c r="L94" s="68" t="s">
        <v>87</v>
      </c>
    </row>
    <row r="95" spans="1:12" ht="18" thickBot="1">
      <c r="A95" s="31" t="s">
        <v>68</v>
      </c>
      <c r="B95" s="26"/>
      <c r="C95" s="26" t="s">
        <v>60</v>
      </c>
      <c r="D95" s="72" t="s">
        <v>60</v>
      </c>
      <c r="E95" s="73"/>
      <c r="F95" s="74" t="s">
        <v>16</v>
      </c>
      <c r="G95" s="74">
        <v>2</v>
      </c>
      <c r="H95" s="68">
        <v>260</v>
      </c>
      <c r="I95" s="68" t="s">
        <v>7</v>
      </c>
      <c r="J95" s="68" t="s">
        <v>33</v>
      </c>
      <c r="K95" s="68" t="s">
        <v>88</v>
      </c>
      <c r="L95" s="68" t="s">
        <v>88</v>
      </c>
    </row>
    <row r="96" spans="1:12" ht="18" thickBot="1">
      <c r="A96" s="31" t="s">
        <v>68</v>
      </c>
      <c r="B96" s="30"/>
      <c r="C96" s="30" t="s">
        <v>60</v>
      </c>
      <c r="D96" s="69" t="s">
        <v>60</v>
      </c>
      <c r="E96" s="70"/>
      <c r="F96" s="71" t="s">
        <v>16</v>
      </c>
      <c r="G96" s="71">
        <v>3</v>
      </c>
      <c r="H96" s="68">
        <v>210</v>
      </c>
      <c r="I96" s="68" t="s">
        <v>7</v>
      </c>
      <c r="J96" s="68" t="s">
        <v>32</v>
      </c>
      <c r="K96" s="68" t="s">
        <v>181</v>
      </c>
      <c r="L96" s="68" t="s">
        <v>181</v>
      </c>
    </row>
    <row r="97" spans="1:12" ht="26.25" thickBot="1">
      <c r="A97" s="27" t="s">
        <v>69</v>
      </c>
      <c r="B97" s="28"/>
      <c r="C97" s="28" t="s">
        <v>60</v>
      </c>
      <c r="D97" s="76" t="s">
        <v>70</v>
      </c>
      <c r="E97" s="77" t="s">
        <v>45</v>
      </c>
      <c r="F97" s="78" t="s">
        <v>27</v>
      </c>
      <c r="G97" s="78">
        <v>1</v>
      </c>
      <c r="H97" s="68">
        <v>90</v>
      </c>
      <c r="I97" s="68" t="s">
        <v>6</v>
      </c>
      <c r="J97" s="68" t="s">
        <v>7</v>
      </c>
      <c r="K97" s="68" t="s">
        <v>236</v>
      </c>
      <c r="L97" s="68" t="s">
        <v>236</v>
      </c>
    </row>
    <row r="98" spans="1:12" ht="15.75" thickBot="1">
      <c r="A98" s="27" t="s">
        <v>69</v>
      </c>
      <c r="B98" s="26"/>
      <c r="C98" s="26" t="s">
        <v>60</v>
      </c>
      <c r="D98" s="72" t="s">
        <v>70</v>
      </c>
      <c r="E98" s="73"/>
      <c r="F98" s="74" t="s">
        <v>27</v>
      </c>
      <c r="G98" s="74">
        <v>1</v>
      </c>
      <c r="H98" s="68">
        <v>90</v>
      </c>
      <c r="I98" s="68" t="s">
        <v>6</v>
      </c>
      <c r="J98" s="68" t="s">
        <v>7</v>
      </c>
      <c r="K98" s="68" t="s">
        <v>254</v>
      </c>
      <c r="L98" s="68" t="s">
        <v>254</v>
      </c>
    </row>
    <row r="99" spans="1:12" ht="15.75" thickBot="1">
      <c r="A99" s="27" t="s">
        <v>69</v>
      </c>
      <c r="B99" s="26"/>
      <c r="C99" s="26" t="s">
        <v>60</v>
      </c>
      <c r="D99" s="72" t="s">
        <v>70</v>
      </c>
      <c r="E99" s="73"/>
      <c r="F99" s="74" t="s">
        <v>27</v>
      </c>
      <c r="G99" s="74">
        <v>1</v>
      </c>
      <c r="H99" s="68">
        <v>90</v>
      </c>
      <c r="I99" s="68" t="s">
        <v>6</v>
      </c>
      <c r="J99" s="68" t="s">
        <v>7</v>
      </c>
      <c r="K99" s="68" t="s">
        <v>237</v>
      </c>
      <c r="L99" s="68" t="s">
        <v>237</v>
      </c>
    </row>
    <row r="100" spans="1:12" ht="15.75" thickBot="1">
      <c r="A100" s="27" t="s">
        <v>69</v>
      </c>
      <c r="B100" s="26"/>
      <c r="C100" s="26" t="s">
        <v>60</v>
      </c>
      <c r="D100" s="72" t="s">
        <v>70</v>
      </c>
      <c r="E100" s="73"/>
      <c r="F100" s="74" t="s">
        <v>27</v>
      </c>
      <c r="G100" s="74">
        <v>1</v>
      </c>
      <c r="H100" s="68">
        <v>90</v>
      </c>
      <c r="I100" s="68" t="s">
        <v>6</v>
      </c>
      <c r="J100" s="68" t="s">
        <v>7</v>
      </c>
      <c r="K100" s="68" t="s">
        <v>232</v>
      </c>
      <c r="L100" s="68" t="s">
        <v>232</v>
      </c>
    </row>
    <row r="101" spans="1:12" ht="26.25" thickBot="1">
      <c r="A101" s="27" t="s">
        <v>69</v>
      </c>
      <c r="B101" s="26"/>
      <c r="C101" s="26" t="s">
        <v>60</v>
      </c>
      <c r="D101" s="72" t="s">
        <v>70</v>
      </c>
      <c r="E101" s="73" t="s">
        <v>22</v>
      </c>
      <c r="F101" s="81" t="s">
        <v>23</v>
      </c>
      <c r="G101" s="81">
        <v>1</v>
      </c>
      <c r="H101" s="68">
        <v>150</v>
      </c>
      <c r="I101" s="68" t="s">
        <v>7</v>
      </c>
      <c r="J101" s="68" t="s">
        <v>7</v>
      </c>
      <c r="K101" s="68" t="s">
        <v>179</v>
      </c>
      <c r="L101" s="68" t="s">
        <v>179</v>
      </c>
    </row>
    <row r="102" spans="1:12" ht="15.75" thickBot="1">
      <c r="A102" s="27" t="s">
        <v>69</v>
      </c>
      <c r="B102" s="26" t="s">
        <v>197</v>
      </c>
      <c r="C102" s="26" t="s">
        <v>60</v>
      </c>
      <c r="D102" s="72" t="s">
        <v>70</v>
      </c>
      <c r="E102" s="73" t="s">
        <v>201</v>
      </c>
      <c r="F102" s="75" t="s">
        <v>17</v>
      </c>
      <c r="G102" s="75">
        <v>1</v>
      </c>
      <c r="H102" s="68">
        <v>40</v>
      </c>
      <c r="I102" s="68" t="s">
        <v>6</v>
      </c>
      <c r="J102" s="68" t="s">
        <v>29</v>
      </c>
      <c r="K102" s="68" t="s">
        <v>194</v>
      </c>
      <c r="L102" s="68" t="s">
        <v>194</v>
      </c>
    </row>
    <row r="103" spans="1:12" ht="15.75" thickBot="1">
      <c r="A103" s="27" t="s">
        <v>69</v>
      </c>
      <c r="B103" s="26"/>
      <c r="C103" s="26" t="s">
        <v>60</v>
      </c>
      <c r="D103" s="72" t="s">
        <v>70</v>
      </c>
      <c r="E103" s="73"/>
      <c r="F103" s="74" t="s">
        <v>17</v>
      </c>
      <c r="G103" s="74">
        <v>1</v>
      </c>
      <c r="H103" s="68">
        <v>60</v>
      </c>
      <c r="I103" s="68" t="s">
        <v>6</v>
      </c>
      <c r="J103" s="68" t="s">
        <v>29</v>
      </c>
      <c r="K103" s="68" t="s">
        <v>89</v>
      </c>
      <c r="L103" s="68" t="s">
        <v>89</v>
      </c>
    </row>
    <row r="104" spans="1:12" ht="15.75" thickBot="1">
      <c r="A104" s="27" t="s">
        <v>69</v>
      </c>
      <c r="B104" s="26"/>
      <c r="C104" s="26" t="s">
        <v>60</v>
      </c>
      <c r="D104" s="72" t="s">
        <v>70</v>
      </c>
      <c r="E104" s="73"/>
      <c r="F104" s="74" t="s">
        <v>17</v>
      </c>
      <c r="G104" s="74">
        <v>2</v>
      </c>
      <c r="H104" s="68">
        <v>90</v>
      </c>
      <c r="I104" s="68" t="s">
        <v>6</v>
      </c>
      <c r="J104" s="68" t="s">
        <v>29</v>
      </c>
      <c r="K104" s="68" t="s">
        <v>90</v>
      </c>
      <c r="L104" s="68" t="s">
        <v>90</v>
      </c>
    </row>
    <row r="105" spans="1:12" ht="15.75" thickBot="1">
      <c r="A105" s="27" t="s">
        <v>69</v>
      </c>
      <c r="B105" s="28"/>
      <c r="C105" s="28" t="s">
        <v>60</v>
      </c>
      <c r="D105" s="76" t="s">
        <v>70</v>
      </c>
      <c r="E105" s="77"/>
      <c r="F105" s="78" t="s">
        <v>17</v>
      </c>
      <c r="G105" s="78">
        <v>3</v>
      </c>
      <c r="H105" s="68">
        <v>100</v>
      </c>
      <c r="I105" s="68" t="s">
        <v>6</v>
      </c>
      <c r="J105" s="68" t="s">
        <v>33</v>
      </c>
      <c r="K105" s="68" t="s">
        <v>148</v>
      </c>
      <c r="L105" s="68" t="s">
        <v>148</v>
      </c>
    </row>
    <row r="106" spans="1:12" ht="15.75" thickBot="1">
      <c r="A106" s="27" t="s">
        <v>69</v>
      </c>
      <c r="B106" s="26"/>
      <c r="C106" s="26" t="s">
        <v>60</v>
      </c>
      <c r="D106" s="72" t="s">
        <v>70</v>
      </c>
      <c r="E106" s="73"/>
      <c r="F106" s="74" t="s">
        <v>17</v>
      </c>
      <c r="G106" s="74">
        <v>3</v>
      </c>
      <c r="H106" s="68">
        <v>100</v>
      </c>
      <c r="I106" s="68" t="s">
        <v>6</v>
      </c>
      <c r="J106" s="68" t="s">
        <v>33</v>
      </c>
      <c r="K106" s="68" t="s">
        <v>149</v>
      </c>
      <c r="L106" s="68" t="s">
        <v>149</v>
      </c>
    </row>
    <row r="107" spans="1:12" ht="15.75" thickBot="1">
      <c r="A107" s="27" t="s">
        <v>69</v>
      </c>
      <c r="B107" s="26"/>
      <c r="C107" s="26" t="s">
        <v>60</v>
      </c>
      <c r="D107" s="72" t="s">
        <v>70</v>
      </c>
      <c r="E107" s="73"/>
      <c r="F107" s="74" t="s">
        <v>17</v>
      </c>
      <c r="G107" s="74">
        <v>3</v>
      </c>
      <c r="H107" s="68">
        <v>100</v>
      </c>
      <c r="I107" s="68" t="s">
        <v>6</v>
      </c>
      <c r="J107" s="68" t="s">
        <v>32</v>
      </c>
      <c r="K107" s="68" t="s">
        <v>169</v>
      </c>
      <c r="L107" s="68" t="s">
        <v>169</v>
      </c>
    </row>
    <row r="108" spans="1:12" ht="15.75" thickBot="1">
      <c r="A108" s="27" t="s">
        <v>69</v>
      </c>
      <c r="B108" s="26"/>
      <c r="C108" s="26" t="s">
        <v>60</v>
      </c>
      <c r="D108" s="72" t="s">
        <v>70</v>
      </c>
      <c r="E108" s="73"/>
      <c r="F108" s="74" t="s">
        <v>17</v>
      </c>
      <c r="G108" s="74">
        <v>3</v>
      </c>
      <c r="H108" s="68">
        <v>100</v>
      </c>
      <c r="I108" s="68" t="s">
        <v>6</v>
      </c>
      <c r="J108" s="68" t="s">
        <v>32</v>
      </c>
      <c r="K108" s="68" t="s">
        <v>170</v>
      </c>
      <c r="L108" s="68" t="s">
        <v>170</v>
      </c>
    </row>
    <row r="109" spans="1:12" ht="15.75" thickBot="1">
      <c r="A109" s="27" t="s">
        <v>69</v>
      </c>
      <c r="B109" s="26" t="s">
        <v>197</v>
      </c>
      <c r="C109" s="26" t="s">
        <v>60</v>
      </c>
      <c r="D109" s="72" t="s">
        <v>70</v>
      </c>
      <c r="E109" s="73" t="s">
        <v>202</v>
      </c>
      <c r="F109" s="75" t="s">
        <v>18</v>
      </c>
      <c r="G109" s="75">
        <v>1</v>
      </c>
      <c r="H109" s="68">
        <v>60</v>
      </c>
      <c r="I109" s="68" t="s">
        <v>6</v>
      </c>
      <c r="J109" s="68" t="s">
        <v>29</v>
      </c>
      <c r="K109" s="68" t="s">
        <v>195</v>
      </c>
      <c r="L109" s="68" t="s">
        <v>195</v>
      </c>
    </row>
    <row r="110" spans="1:12" ht="15.75" thickBot="1">
      <c r="A110" s="27" t="s">
        <v>69</v>
      </c>
      <c r="B110" s="26"/>
      <c r="C110" s="26" t="s">
        <v>60</v>
      </c>
      <c r="D110" s="72" t="s">
        <v>70</v>
      </c>
      <c r="E110" s="73"/>
      <c r="F110" s="74" t="s">
        <v>18</v>
      </c>
      <c r="G110" s="74">
        <v>1</v>
      </c>
      <c r="H110" s="68">
        <v>70</v>
      </c>
      <c r="I110" s="68" t="s">
        <v>6</v>
      </c>
      <c r="J110" s="68" t="s">
        <v>29</v>
      </c>
      <c r="K110" s="68" t="s">
        <v>91</v>
      </c>
      <c r="L110" s="68" t="s">
        <v>91</v>
      </c>
    </row>
    <row r="111" spans="1:12" ht="15.75" thickBot="1">
      <c r="A111" s="27" t="s">
        <v>69</v>
      </c>
      <c r="B111" s="26"/>
      <c r="C111" s="26" t="s">
        <v>60</v>
      </c>
      <c r="D111" s="72" t="s">
        <v>70</v>
      </c>
      <c r="E111" s="73"/>
      <c r="F111" s="74" t="s">
        <v>18</v>
      </c>
      <c r="G111" s="74">
        <v>2</v>
      </c>
      <c r="H111" s="68">
        <v>90</v>
      </c>
      <c r="I111" s="68" t="s">
        <v>6</v>
      </c>
      <c r="J111" s="68" t="s">
        <v>29</v>
      </c>
      <c r="K111" s="68" t="s">
        <v>92</v>
      </c>
      <c r="L111" s="68" t="s">
        <v>92</v>
      </c>
    </row>
    <row r="112" spans="1:12" ht="15.75" thickBot="1">
      <c r="A112" s="27" t="s">
        <v>69</v>
      </c>
      <c r="B112" s="28"/>
      <c r="C112" s="28" t="s">
        <v>60</v>
      </c>
      <c r="D112" s="76" t="s">
        <v>70</v>
      </c>
      <c r="E112" s="77"/>
      <c r="F112" s="78" t="s">
        <v>18</v>
      </c>
      <c r="G112" s="78">
        <v>3</v>
      </c>
      <c r="H112" s="68">
        <v>100</v>
      </c>
      <c r="I112" s="68" t="s">
        <v>6</v>
      </c>
      <c r="J112" s="68" t="s">
        <v>33</v>
      </c>
      <c r="K112" s="68" t="s">
        <v>150</v>
      </c>
      <c r="L112" s="68" t="s">
        <v>150</v>
      </c>
    </row>
    <row r="113" spans="1:12" ht="15.75" thickBot="1">
      <c r="A113" s="27" t="s">
        <v>69</v>
      </c>
      <c r="B113" s="26"/>
      <c r="C113" s="26" t="s">
        <v>60</v>
      </c>
      <c r="D113" s="72" t="s">
        <v>70</v>
      </c>
      <c r="E113" s="73"/>
      <c r="F113" s="74" t="s">
        <v>18</v>
      </c>
      <c r="G113" s="74">
        <v>3</v>
      </c>
      <c r="H113" s="68">
        <v>100</v>
      </c>
      <c r="I113" s="68" t="s">
        <v>6</v>
      </c>
      <c r="J113" s="68" t="s">
        <v>33</v>
      </c>
      <c r="K113" s="68" t="s">
        <v>151</v>
      </c>
      <c r="L113" s="68" t="s">
        <v>151</v>
      </c>
    </row>
    <row r="114" spans="1:12" ht="15.75" thickBot="1">
      <c r="A114" s="27" t="s">
        <v>69</v>
      </c>
      <c r="B114" s="26"/>
      <c r="C114" s="26" t="s">
        <v>60</v>
      </c>
      <c r="D114" s="72" t="s">
        <v>70</v>
      </c>
      <c r="E114" s="73"/>
      <c r="F114" s="74" t="s">
        <v>18</v>
      </c>
      <c r="G114" s="74">
        <v>3</v>
      </c>
      <c r="H114" s="68">
        <v>100</v>
      </c>
      <c r="I114" s="68" t="s">
        <v>6</v>
      </c>
      <c r="J114" s="68" t="s">
        <v>32</v>
      </c>
      <c r="K114" s="68" t="s">
        <v>171</v>
      </c>
      <c r="L114" s="68" t="s">
        <v>171</v>
      </c>
    </row>
    <row r="115" spans="1:12" ht="15.75" thickBot="1">
      <c r="A115" s="27" t="s">
        <v>69</v>
      </c>
      <c r="B115" s="26"/>
      <c r="C115" s="26" t="s">
        <v>60</v>
      </c>
      <c r="D115" s="72" t="s">
        <v>70</v>
      </c>
      <c r="E115" s="73"/>
      <c r="F115" s="74" t="s">
        <v>18</v>
      </c>
      <c r="G115" s="74">
        <v>3</v>
      </c>
      <c r="H115" s="68">
        <v>100</v>
      </c>
      <c r="I115" s="68" t="s">
        <v>6</v>
      </c>
      <c r="J115" s="68" t="s">
        <v>32</v>
      </c>
      <c r="K115" s="68" t="s">
        <v>172</v>
      </c>
      <c r="L115" s="68" t="s">
        <v>172</v>
      </c>
    </row>
    <row r="116" spans="1:12" ht="16.5" thickBot="1">
      <c r="A116" s="27" t="s">
        <v>69</v>
      </c>
      <c r="B116" s="26" t="s">
        <v>197</v>
      </c>
      <c r="C116" s="26" t="s">
        <v>60</v>
      </c>
      <c r="D116" s="72" t="s">
        <v>70</v>
      </c>
      <c r="E116" s="73" t="s">
        <v>203</v>
      </c>
      <c r="F116" s="75" t="s">
        <v>19</v>
      </c>
      <c r="G116" s="75">
        <v>1</v>
      </c>
      <c r="H116" s="68">
        <v>50</v>
      </c>
      <c r="I116" s="68" t="s">
        <v>6</v>
      </c>
      <c r="J116" s="68" t="s">
        <v>29</v>
      </c>
      <c r="K116" s="68" t="s">
        <v>196</v>
      </c>
      <c r="L116" s="68" t="s">
        <v>196</v>
      </c>
    </row>
    <row r="117" spans="1:12" ht="16.5" thickBot="1">
      <c r="A117" s="27" t="s">
        <v>69</v>
      </c>
      <c r="B117" s="26"/>
      <c r="C117" s="26" t="s">
        <v>60</v>
      </c>
      <c r="D117" s="72" t="s">
        <v>70</v>
      </c>
      <c r="E117" s="73"/>
      <c r="F117" s="74" t="s">
        <v>19</v>
      </c>
      <c r="G117" s="74">
        <v>1</v>
      </c>
      <c r="H117" s="68">
        <v>60</v>
      </c>
      <c r="I117" s="68" t="s">
        <v>6</v>
      </c>
      <c r="J117" s="68" t="s">
        <v>29</v>
      </c>
      <c r="K117" s="68" t="s">
        <v>93</v>
      </c>
      <c r="L117" s="68" t="s">
        <v>93</v>
      </c>
    </row>
    <row r="118" spans="1:12" ht="16.5" thickBot="1">
      <c r="A118" s="27" t="s">
        <v>69</v>
      </c>
      <c r="B118" s="26"/>
      <c r="C118" s="26" t="s">
        <v>60</v>
      </c>
      <c r="D118" s="72" t="s">
        <v>70</v>
      </c>
      <c r="E118" s="73"/>
      <c r="F118" s="74" t="s">
        <v>19</v>
      </c>
      <c r="G118" s="74">
        <v>2</v>
      </c>
      <c r="H118" s="68">
        <v>90</v>
      </c>
      <c r="I118" s="68" t="s">
        <v>6</v>
      </c>
      <c r="J118" s="68" t="s">
        <v>29</v>
      </c>
      <c r="K118" s="68" t="s">
        <v>94</v>
      </c>
      <c r="L118" s="68" t="s">
        <v>94</v>
      </c>
    </row>
    <row r="119" spans="1:12" ht="16.5" thickBot="1">
      <c r="A119" s="27" t="s">
        <v>69</v>
      </c>
      <c r="B119" s="28"/>
      <c r="C119" s="28" t="s">
        <v>60</v>
      </c>
      <c r="D119" s="76" t="s">
        <v>70</v>
      </c>
      <c r="E119" s="77"/>
      <c r="F119" s="78" t="s">
        <v>19</v>
      </c>
      <c r="G119" s="78">
        <v>3</v>
      </c>
      <c r="H119" s="68">
        <v>100</v>
      </c>
      <c r="I119" s="68" t="s">
        <v>6</v>
      </c>
      <c r="J119" s="68" t="s">
        <v>33</v>
      </c>
      <c r="K119" s="68" t="s">
        <v>152</v>
      </c>
      <c r="L119" s="68" t="s">
        <v>152</v>
      </c>
    </row>
    <row r="120" spans="1:12" ht="13.5" thickBot="1">
      <c r="A120" s="27" t="s">
        <v>69</v>
      </c>
      <c r="B120" s="30"/>
      <c r="C120" s="30" t="s">
        <v>60</v>
      </c>
      <c r="D120" s="69" t="s">
        <v>70</v>
      </c>
      <c r="E120" s="70"/>
      <c r="F120" s="80" t="s">
        <v>19</v>
      </c>
      <c r="G120" s="80">
        <v>3</v>
      </c>
      <c r="H120" s="68">
        <v>100</v>
      </c>
      <c r="I120" s="68" t="s">
        <v>6</v>
      </c>
      <c r="J120" s="68" t="s">
        <v>33</v>
      </c>
      <c r="K120" s="68" t="s">
        <v>153</v>
      </c>
      <c r="L120" s="68" t="s">
        <v>153</v>
      </c>
    </row>
    <row r="121" spans="1:12" ht="13.5" thickBot="1">
      <c r="A121" s="27" t="s">
        <v>69</v>
      </c>
      <c r="B121" s="26"/>
      <c r="C121" s="26" t="s">
        <v>60</v>
      </c>
      <c r="D121" s="72" t="s">
        <v>70</v>
      </c>
      <c r="E121" s="73"/>
      <c r="F121" s="81" t="s">
        <v>19</v>
      </c>
      <c r="G121" s="81">
        <v>3</v>
      </c>
      <c r="H121" s="68">
        <v>100</v>
      </c>
      <c r="I121" s="68" t="s">
        <v>6</v>
      </c>
      <c r="J121" s="68" t="s">
        <v>32</v>
      </c>
      <c r="K121" s="68" t="s">
        <v>173</v>
      </c>
      <c r="L121" s="68" t="s">
        <v>173</v>
      </c>
    </row>
    <row r="122" spans="1:12" ht="13.5" thickBot="1">
      <c r="A122" s="27" t="s">
        <v>69</v>
      </c>
      <c r="B122" s="26"/>
      <c r="C122" s="26" t="s">
        <v>60</v>
      </c>
      <c r="D122" s="72" t="s">
        <v>70</v>
      </c>
      <c r="E122" s="73"/>
      <c r="F122" s="81" t="s">
        <v>19</v>
      </c>
      <c r="G122" s="81">
        <v>3</v>
      </c>
      <c r="H122" s="68">
        <v>100</v>
      </c>
      <c r="I122" s="68" t="s">
        <v>6</v>
      </c>
      <c r="J122" s="68" t="s">
        <v>32</v>
      </c>
      <c r="K122" s="68" t="s">
        <v>174</v>
      </c>
      <c r="L122" s="68" t="s">
        <v>174</v>
      </c>
    </row>
    <row r="123" spans="1:12" ht="15" thickBot="1">
      <c r="A123" s="25" t="s">
        <v>243</v>
      </c>
      <c r="B123" s="26"/>
      <c r="C123" s="26" t="s">
        <v>60</v>
      </c>
      <c r="D123" s="72" t="s">
        <v>241</v>
      </c>
      <c r="E123" s="73" t="s">
        <v>242</v>
      </c>
      <c r="F123" s="74" t="s">
        <v>243</v>
      </c>
      <c r="G123" s="74">
        <v>1</v>
      </c>
      <c r="H123" s="68">
        <v>60</v>
      </c>
      <c r="I123" s="68" t="s">
        <v>6</v>
      </c>
      <c r="J123" s="68" t="s">
        <v>7</v>
      </c>
      <c r="K123" s="68" t="s">
        <v>242</v>
      </c>
      <c r="L123" s="68" t="s">
        <v>242</v>
      </c>
    </row>
    <row r="124" spans="1:12" ht="16.5" thickBot="1">
      <c r="A124" s="27" t="s">
        <v>408</v>
      </c>
      <c r="B124" s="28"/>
      <c r="C124" s="28" t="s">
        <v>60</v>
      </c>
      <c r="D124" s="76" t="s">
        <v>29</v>
      </c>
      <c r="E124" s="77" t="s">
        <v>409</v>
      </c>
      <c r="F124" s="78" t="s">
        <v>408</v>
      </c>
      <c r="G124" s="78">
        <v>2</v>
      </c>
      <c r="H124" s="68">
        <v>80</v>
      </c>
      <c r="I124" s="68" t="s">
        <v>6</v>
      </c>
      <c r="J124" s="68" t="s">
        <v>29</v>
      </c>
      <c r="K124" s="68" t="s">
        <v>409</v>
      </c>
      <c r="L124" s="68" t="s">
        <v>409</v>
      </c>
    </row>
    <row r="125" spans="1:12" ht="26.25" thickBot="1">
      <c r="A125" s="25" t="s">
        <v>156</v>
      </c>
      <c r="B125" s="26"/>
      <c r="C125" s="26" t="s">
        <v>29</v>
      </c>
      <c r="D125" s="72" t="s">
        <v>71</v>
      </c>
      <c r="E125" s="73" t="s">
        <v>51</v>
      </c>
      <c r="F125" s="74" t="s">
        <v>53</v>
      </c>
      <c r="G125" s="74">
        <v>1</v>
      </c>
      <c r="H125" s="68">
        <v>60</v>
      </c>
      <c r="I125" s="68" t="s">
        <v>6</v>
      </c>
      <c r="J125" s="68" t="s">
        <v>7</v>
      </c>
      <c r="K125" s="68" t="s">
        <v>240</v>
      </c>
      <c r="L125" s="68" t="s">
        <v>240</v>
      </c>
    </row>
    <row r="126" spans="1:12" ht="15" thickBot="1">
      <c r="A126" s="29"/>
      <c r="B126" s="30"/>
      <c r="C126" s="30" t="s">
        <v>29</v>
      </c>
      <c r="D126" s="69" t="s">
        <v>71</v>
      </c>
      <c r="E126" s="70"/>
      <c r="F126" s="71" t="s">
        <v>53</v>
      </c>
      <c r="G126" s="71">
        <v>1</v>
      </c>
      <c r="H126" s="68">
        <v>60</v>
      </c>
      <c r="I126" s="68" t="s">
        <v>6</v>
      </c>
      <c r="J126" s="68" t="s">
        <v>7</v>
      </c>
      <c r="K126" s="68" t="s">
        <v>97</v>
      </c>
      <c r="L126" s="68" t="s">
        <v>97</v>
      </c>
    </row>
    <row r="127" spans="1:12" ht="15" thickBot="1">
      <c r="A127" s="25"/>
      <c r="B127" s="26"/>
      <c r="C127" s="26" t="s">
        <v>29</v>
      </c>
      <c r="D127" s="72" t="s">
        <v>71</v>
      </c>
      <c r="E127" s="73"/>
      <c r="F127" s="74" t="s">
        <v>53</v>
      </c>
      <c r="G127" s="74">
        <v>1</v>
      </c>
      <c r="H127" s="68">
        <v>60</v>
      </c>
      <c r="I127" s="68" t="s">
        <v>6</v>
      </c>
      <c r="J127" s="68" t="s">
        <v>7</v>
      </c>
      <c r="K127" s="68" t="s">
        <v>98</v>
      </c>
      <c r="L127" s="68" t="s">
        <v>98</v>
      </c>
    </row>
    <row r="128" spans="1:12" ht="15" thickBot="1">
      <c r="A128" s="27"/>
      <c r="B128" s="28"/>
      <c r="C128" s="28" t="s">
        <v>29</v>
      </c>
      <c r="D128" s="76" t="s">
        <v>71</v>
      </c>
      <c r="E128" s="77" t="s">
        <v>52</v>
      </c>
      <c r="F128" s="78" t="s">
        <v>54</v>
      </c>
      <c r="G128" s="78">
        <v>1</v>
      </c>
      <c r="H128" s="68">
        <v>90</v>
      </c>
      <c r="I128" s="68" t="s">
        <v>7</v>
      </c>
      <c r="J128" s="68" t="s">
        <v>7</v>
      </c>
      <c r="K128" s="68" t="s">
        <v>99</v>
      </c>
      <c r="L128" s="68" t="s">
        <v>99</v>
      </c>
    </row>
    <row r="129" spans="1:12" ht="15" thickBot="1">
      <c r="A129" s="25"/>
      <c r="B129" s="26"/>
      <c r="C129" s="26" t="s">
        <v>29</v>
      </c>
      <c r="D129" s="72" t="s">
        <v>71</v>
      </c>
      <c r="E129" s="73"/>
      <c r="F129" s="74" t="s">
        <v>54</v>
      </c>
      <c r="G129" s="74">
        <v>1</v>
      </c>
      <c r="H129" s="68">
        <v>90</v>
      </c>
      <c r="I129" s="68" t="s">
        <v>7</v>
      </c>
      <c r="J129" s="68" t="s">
        <v>7</v>
      </c>
      <c r="K129" s="68" t="s">
        <v>100</v>
      </c>
      <c r="L129" s="68" t="s">
        <v>100</v>
      </c>
    </row>
    <row r="130" spans="1:12" ht="26.25" thickBot="1">
      <c r="A130" s="29" t="s">
        <v>114</v>
      </c>
      <c r="B130" s="30"/>
      <c r="C130" s="30" t="s">
        <v>29</v>
      </c>
      <c r="D130" s="69" t="s">
        <v>64</v>
      </c>
      <c r="E130" s="70" t="s">
        <v>51</v>
      </c>
      <c r="F130" s="71" t="s">
        <v>55</v>
      </c>
      <c r="G130" s="71">
        <v>1</v>
      </c>
      <c r="H130" s="68">
        <v>100</v>
      </c>
      <c r="I130" s="68" t="s">
        <v>6</v>
      </c>
      <c r="J130" s="68" t="s">
        <v>7</v>
      </c>
      <c r="K130" s="68" t="s">
        <v>101</v>
      </c>
      <c r="L130" s="68" t="s">
        <v>101</v>
      </c>
    </row>
    <row r="131" spans="1:12" ht="15.75" thickBot="1">
      <c r="A131" s="29"/>
      <c r="B131" s="30"/>
      <c r="C131" s="30" t="s">
        <v>29</v>
      </c>
      <c r="D131" s="83" t="s">
        <v>64</v>
      </c>
      <c r="E131" s="70"/>
      <c r="F131" s="84" t="s">
        <v>55</v>
      </c>
      <c r="G131" s="84">
        <v>1</v>
      </c>
      <c r="H131" s="68">
        <v>190</v>
      </c>
      <c r="I131" s="68" t="s">
        <v>6</v>
      </c>
      <c r="J131" s="68" t="s">
        <v>7</v>
      </c>
      <c r="K131" s="68" t="s">
        <v>102</v>
      </c>
      <c r="L131" s="68" t="s">
        <v>102</v>
      </c>
    </row>
    <row r="132" spans="1:12" ht="15.75" thickBot="1">
      <c r="A132" s="27"/>
      <c r="B132" s="28"/>
      <c r="C132" s="28" t="s">
        <v>29</v>
      </c>
      <c r="D132" s="85" t="s">
        <v>64</v>
      </c>
      <c r="E132" s="77" t="s">
        <v>52</v>
      </c>
      <c r="F132" s="86" t="s">
        <v>56</v>
      </c>
      <c r="G132" s="86">
        <v>1</v>
      </c>
      <c r="H132" s="68">
        <v>240</v>
      </c>
      <c r="I132" s="68" t="s">
        <v>7</v>
      </c>
      <c r="J132" s="68" t="s">
        <v>7</v>
      </c>
      <c r="K132" s="68" t="s">
        <v>103</v>
      </c>
      <c r="L132" s="68" t="s">
        <v>103</v>
      </c>
    </row>
    <row r="133" spans="1:12" ht="16.5" thickBot="1">
      <c r="A133" s="87"/>
      <c r="B133" s="88"/>
      <c r="C133" s="88" t="s">
        <v>29</v>
      </c>
      <c r="D133" s="88" t="s">
        <v>64</v>
      </c>
      <c r="E133" s="89"/>
      <c r="F133" s="32" t="s">
        <v>56</v>
      </c>
      <c r="G133" s="32">
        <v>1</v>
      </c>
      <c r="H133" s="68">
        <v>240</v>
      </c>
      <c r="I133" s="68" t="s">
        <v>7</v>
      </c>
      <c r="J133" s="68" t="s">
        <v>7</v>
      </c>
      <c r="K133" s="68" t="s">
        <v>104</v>
      </c>
      <c r="L133" s="68" t="s">
        <v>104</v>
      </c>
    </row>
    <row r="134" spans="1:12" ht="17.25" thickBot="1">
      <c r="A134" s="90" t="s">
        <v>141</v>
      </c>
      <c r="B134" s="91"/>
      <c r="C134" s="91" t="s">
        <v>60</v>
      </c>
      <c r="D134" s="91" t="s">
        <v>141</v>
      </c>
      <c r="E134" s="92" t="s">
        <v>205</v>
      </c>
      <c r="F134" s="62" t="s">
        <v>141</v>
      </c>
      <c r="G134" s="62">
        <v>1</v>
      </c>
      <c r="H134" s="68">
        <v>90</v>
      </c>
      <c r="I134" s="68" t="s">
        <v>6</v>
      </c>
      <c r="J134" s="68" t="s">
        <v>29</v>
      </c>
      <c r="K134" s="68" t="s">
        <v>80</v>
      </c>
      <c r="L134" s="68" t="s">
        <v>80</v>
      </c>
    </row>
    <row r="135" spans="1:12" ht="16.5" thickBot="1">
      <c r="A135" s="93" t="s">
        <v>49</v>
      </c>
      <c r="B135" s="94"/>
      <c r="C135" s="94"/>
      <c r="D135" s="94" t="s">
        <v>72</v>
      </c>
      <c r="E135" s="95" t="s">
        <v>204</v>
      </c>
      <c r="F135" s="63" t="s">
        <v>139</v>
      </c>
      <c r="G135" s="63"/>
      <c r="I135" s="96" t="s">
        <v>60</v>
      </c>
      <c r="K135" s="96" t="s">
        <v>50</v>
      </c>
      <c r="L135" s="96" t="s">
        <v>50</v>
      </c>
    </row>
    <row r="136" spans="1:12">
      <c r="A136" s="96"/>
      <c r="B136" s="96"/>
      <c r="C136" s="96"/>
      <c r="D136" s="96" t="s">
        <v>72</v>
      </c>
      <c r="E136" s="96" t="s">
        <v>138</v>
      </c>
      <c r="F136" s="68" t="s">
        <v>140</v>
      </c>
      <c r="I136" s="96" t="s">
        <v>60</v>
      </c>
      <c r="K136" s="96" t="s">
        <v>50</v>
      </c>
      <c r="L136" s="96" t="s">
        <v>50</v>
      </c>
    </row>
  </sheetData>
  <sheetProtection password="CF1F" sheet="1" objects="1" scenarios="1" formatCells="0" formatColumns="0" formatRows="0" insertRows="0" deleteRows="0" autoFilter="0"/>
  <conditionalFormatting sqref="I1 D2:D135">
    <cfRule type="containsText" dxfId="225" priority="3" stopIfTrue="1" operator="containsText" text="T">
      <formula>NOT(ISERROR(SEARCH("T",D1)))</formula>
    </cfRule>
    <cfRule type="containsText" dxfId="224" priority="4" stopIfTrue="1" operator="containsText" text="K">
      <formula>NOT(ISERROR(SEARCH("K",D1)))</formula>
    </cfRule>
  </conditionalFormatting>
  <conditionalFormatting sqref="F32:G43 F78:G80 F85:G87 G73 F114:G116 F107:G109 F50:G50 F56:G56 F75:G75 F82:G82 F89:G95 F104:G104 F111:G111 F2:G2 F118:G119 F45:G45 F6:G6 F10:G10 F12:G12 F60:G60 F99:G102 F14:G18 F48:G48 F24:G27 G63:G64 F67:G68 F123:G135 F72:G72">
    <cfRule type="expression" dxfId="223" priority="369" stopIfTrue="1">
      <formula>OR(F$6="M", F$6="MW", F$6="MN")</formula>
    </cfRule>
    <cfRule type="expression" dxfId="222" priority="370" stopIfTrue="1">
      <formula>(F$6="T")</formula>
    </cfRule>
  </conditionalFormatting>
  <conditionalFormatting sqref="G62">
    <cfRule type="expression" dxfId="221" priority="365" stopIfTrue="1">
      <formula>OR(G$6="M", G$6="MW", G$6="MN")</formula>
    </cfRule>
    <cfRule type="expression" dxfId="220" priority="366" stopIfTrue="1">
      <formula>(G$6="T")</formula>
    </cfRule>
  </conditionalFormatting>
  <conditionalFormatting sqref="G77">
    <cfRule type="expression" dxfId="219" priority="361" stopIfTrue="1">
      <formula>OR(G$6="M", G$6="MW", G$6="MN")</formula>
    </cfRule>
    <cfRule type="expression" dxfId="218" priority="362" stopIfTrue="1">
      <formula>(G$6="T")</formula>
    </cfRule>
  </conditionalFormatting>
  <conditionalFormatting sqref="G84">
    <cfRule type="expression" dxfId="217" priority="357" stopIfTrue="1">
      <formula>OR(G$6="M", G$6="MW", G$6="MN")</formula>
    </cfRule>
    <cfRule type="expression" dxfId="216" priority="358" stopIfTrue="1">
      <formula>(G$6="T")</formula>
    </cfRule>
  </conditionalFormatting>
  <conditionalFormatting sqref="G98">
    <cfRule type="expression" dxfId="215" priority="353" stopIfTrue="1">
      <formula>OR(G$6="M", G$6="MW", G$6="MN")</formula>
    </cfRule>
    <cfRule type="expression" dxfId="214" priority="354" stopIfTrue="1">
      <formula>(G$6="T")</formula>
    </cfRule>
  </conditionalFormatting>
  <conditionalFormatting sqref="G113">
    <cfRule type="expression" dxfId="213" priority="349" stopIfTrue="1">
      <formula>OR(G$6="M", G$6="MW", G$6="MN")</formula>
    </cfRule>
    <cfRule type="expression" dxfId="212" priority="350" stopIfTrue="1">
      <formula>(G$6="T")</formula>
    </cfRule>
  </conditionalFormatting>
  <conditionalFormatting sqref="G106">
    <cfRule type="expression" dxfId="211" priority="345" stopIfTrue="1">
      <formula>OR(G$6="M", G$6="MW", G$6="MN")</formula>
    </cfRule>
    <cfRule type="expression" dxfId="210" priority="346" stopIfTrue="1">
      <formula>(G$6="T")</formula>
    </cfRule>
  </conditionalFormatting>
  <conditionalFormatting sqref="G49">
    <cfRule type="expression" dxfId="209" priority="339" stopIfTrue="1">
      <formula>OR(G$6="M", G$6="MW", G$6="MN")</formula>
    </cfRule>
    <cfRule type="expression" dxfId="208" priority="340" stopIfTrue="1">
      <formula>(G$6="T")</formula>
    </cfRule>
  </conditionalFormatting>
  <conditionalFormatting sqref="G55">
    <cfRule type="expression" dxfId="207" priority="335" stopIfTrue="1">
      <formula>OR(G$6="M", G$6="MW", G$6="MN")</formula>
    </cfRule>
    <cfRule type="expression" dxfId="206" priority="336" stopIfTrue="1">
      <formula>(G$6="T")</formula>
    </cfRule>
  </conditionalFormatting>
  <conditionalFormatting sqref="G74">
    <cfRule type="expression" dxfId="205" priority="331" stopIfTrue="1">
      <formula>OR(G$6="M", G$6="MW", G$6="MN")</formula>
    </cfRule>
    <cfRule type="expression" dxfId="204" priority="332" stopIfTrue="1">
      <formula>(G$6="T")</formula>
    </cfRule>
  </conditionalFormatting>
  <conditionalFormatting sqref="G81">
    <cfRule type="expression" dxfId="203" priority="327" stopIfTrue="1">
      <formula>OR(G$6="M", G$6="MW", G$6="MN")</formula>
    </cfRule>
    <cfRule type="expression" dxfId="202" priority="328" stopIfTrue="1">
      <formula>(G$6="T")</formula>
    </cfRule>
  </conditionalFormatting>
  <conditionalFormatting sqref="G88">
    <cfRule type="expression" dxfId="201" priority="323" stopIfTrue="1">
      <formula>OR(G$6="M", G$6="MW", G$6="MN")</formula>
    </cfRule>
    <cfRule type="expression" dxfId="200" priority="324" stopIfTrue="1">
      <formula>(G$6="T")</formula>
    </cfRule>
  </conditionalFormatting>
  <conditionalFormatting sqref="G103">
    <cfRule type="expression" dxfId="199" priority="319" stopIfTrue="1">
      <formula>OR(G$6="M", G$6="MW", G$6="MN")</formula>
    </cfRule>
    <cfRule type="expression" dxfId="198" priority="320" stopIfTrue="1">
      <formula>(G$6="T")</formula>
    </cfRule>
  </conditionalFormatting>
  <conditionalFormatting sqref="G110">
    <cfRule type="expression" dxfId="197" priority="315" stopIfTrue="1">
      <formula>OR(G$6="M", G$6="MW", G$6="MN")</formula>
    </cfRule>
    <cfRule type="expression" dxfId="196" priority="316" stopIfTrue="1">
      <formula>(G$6="T")</formula>
    </cfRule>
  </conditionalFormatting>
  <conditionalFormatting sqref="G117">
    <cfRule type="expression" dxfId="195" priority="311" stopIfTrue="1">
      <formula>OR(G$6="M", G$6="MW", G$6="MN")</formula>
    </cfRule>
    <cfRule type="expression" dxfId="194" priority="312" stopIfTrue="1">
      <formula>(G$6="T")</formula>
    </cfRule>
  </conditionalFormatting>
  <conditionalFormatting sqref="G29">
    <cfRule type="expression" dxfId="193" priority="307" stopIfTrue="1">
      <formula>OR(G$6="M", G$6="MW", G$6="MN")</formula>
    </cfRule>
    <cfRule type="expression" dxfId="192" priority="308" stopIfTrue="1">
      <formula>(G$6="T")</formula>
    </cfRule>
  </conditionalFormatting>
  <conditionalFormatting sqref="G54">
    <cfRule type="expression" dxfId="191" priority="303" stopIfTrue="1">
      <formula>OR(G$6="M", G$6="MW", G$6="MN")</formula>
    </cfRule>
    <cfRule type="expression" dxfId="190" priority="304" stopIfTrue="1">
      <formula>(G$6="T")</formula>
    </cfRule>
  </conditionalFormatting>
  <conditionalFormatting sqref="G51">
    <cfRule type="expression" dxfId="189" priority="299" stopIfTrue="1">
      <formula>OR(G$6="M", G$6="MW", G$6="MN")</formula>
    </cfRule>
    <cfRule type="expression" dxfId="188" priority="300" stopIfTrue="1">
      <formula>(G$6="T")</formula>
    </cfRule>
  </conditionalFormatting>
  <conditionalFormatting sqref="G76">
    <cfRule type="expression" dxfId="187" priority="289" stopIfTrue="1">
      <formula>OR(G$6="M", G$6="MW", G$6="MN")</formula>
    </cfRule>
    <cfRule type="expression" dxfId="186" priority="290" stopIfTrue="1">
      <formula>(G$6="T")</formula>
    </cfRule>
  </conditionalFormatting>
  <conditionalFormatting sqref="G83">
    <cfRule type="expression" dxfId="185" priority="285" stopIfTrue="1">
      <formula>OR(G$6="M", G$6="MW", G$6="MN")</formula>
    </cfRule>
    <cfRule type="expression" dxfId="184" priority="286" stopIfTrue="1">
      <formula>(G$6="T")</formula>
    </cfRule>
  </conditionalFormatting>
  <conditionalFormatting sqref="G97">
    <cfRule type="expression" dxfId="183" priority="281" stopIfTrue="1">
      <formula>OR(G$6="M", G$6="MW", G$6="MN")</formula>
    </cfRule>
    <cfRule type="expression" dxfId="182" priority="282" stopIfTrue="1">
      <formula>(G$6="T")</formula>
    </cfRule>
  </conditionalFormatting>
  <conditionalFormatting sqref="G105">
    <cfRule type="expression" dxfId="181" priority="277" stopIfTrue="1">
      <formula>OR(G$6="M", G$6="MW", G$6="MN")</formula>
    </cfRule>
    <cfRule type="expression" dxfId="180" priority="278" stopIfTrue="1">
      <formula>(G$6="T")</formula>
    </cfRule>
  </conditionalFormatting>
  <conditionalFormatting sqref="G112">
    <cfRule type="expression" dxfId="179" priority="273" stopIfTrue="1">
      <formula>OR(G$6="M", G$6="MW", G$6="MN")</formula>
    </cfRule>
    <cfRule type="expression" dxfId="178" priority="274" stopIfTrue="1">
      <formula>(G$6="T")</formula>
    </cfRule>
  </conditionalFormatting>
  <conditionalFormatting sqref="G61">
    <cfRule type="expression" dxfId="177" priority="271" stopIfTrue="1">
      <formula>OR(G$6="M", G$6="MW", G$6="MN")</formula>
    </cfRule>
    <cfRule type="expression" dxfId="176" priority="272" stopIfTrue="1">
      <formula>(G$6="T")</formula>
    </cfRule>
  </conditionalFormatting>
  <conditionalFormatting sqref="G19">
    <cfRule type="expression" dxfId="175" priority="267" stopIfTrue="1">
      <formula>OR(G$6="M", G$6="MW", G$6="MN")</formula>
    </cfRule>
    <cfRule type="expression" dxfId="174" priority="268" stopIfTrue="1">
      <formula>(G$6="T")</formula>
    </cfRule>
  </conditionalFormatting>
  <conditionalFormatting sqref="G46">
    <cfRule type="expression" dxfId="173" priority="263" stopIfTrue="1">
      <formula>OR(G$6="M", G$6="MW", G$6="MN")</formula>
    </cfRule>
    <cfRule type="expression" dxfId="172" priority="264" stopIfTrue="1">
      <formula>(G$6="T")</formula>
    </cfRule>
  </conditionalFormatting>
  <conditionalFormatting sqref="G47">
    <cfRule type="expression" dxfId="171" priority="259" stopIfTrue="1">
      <formula>OR(G$6="M", G$6="MW", G$6="MN")</formula>
    </cfRule>
    <cfRule type="expression" dxfId="170" priority="260" stopIfTrue="1">
      <formula>(G$6="T")</formula>
    </cfRule>
  </conditionalFormatting>
  <conditionalFormatting sqref="G44">
    <cfRule type="expression" dxfId="169" priority="255" stopIfTrue="1">
      <formula>OR(G$6="M", G$6="MW", G$6="MN")</formula>
    </cfRule>
    <cfRule type="expression" dxfId="168" priority="256" stopIfTrue="1">
      <formula>(G$6="T")</formula>
    </cfRule>
  </conditionalFormatting>
  <conditionalFormatting sqref="G23">
    <cfRule type="expression" dxfId="167" priority="251" stopIfTrue="1">
      <formula>OR(G$6="M", G$6="MW", G$6="MN")</formula>
    </cfRule>
    <cfRule type="expression" dxfId="166" priority="252" stopIfTrue="1">
      <formula>(G$6="T")</formula>
    </cfRule>
  </conditionalFormatting>
  <conditionalFormatting sqref="G22">
    <cfRule type="expression" dxfId="165" priority="247" stopIfTrue="1">
      <formula>OR(G$6="M", G$6="MW", G$6="MN")</formula>
    </cfRule>
    <cfRule type="expression" dxfId="164" priority="248" stopIfTrue="1">
      <formula>(G$6="T")</formula>
    </cfRule>
  </conditionalFormatting>
  <conditionalFormatting sqref="G21">
    <cfRule type="expression" dxfId="163" priority="243" stopIfTrue="1">
      <formula>OR(G$6="M", G$6="MW", G$6="MN")</formula>
    </cfRule>
    <cfRule type="expression" dxfId="162" priority="244" stopIfTrue="1">
      <formula>(G$6="T")</formula>
    </cfRule>
  </conditionalFormatting>
  <conditionalFormatting sqref="G20">
    <cfRule type="expression" dxfId="161" priority="239" stopIfTrue="1">
      <formula>OR(G$6="M", G$6="MW", G$6="MN")</formula>
    </cfRule>
    <cfRule type="expression" dxfId="160" priority="240" stopIfTrue="1">
      <formula>(G$6="T")</formula>
    </cfRule>
  </conditionalFormatting>
  <conditionalFormatting sqref="G5">
    <cfRule type="expression" dxfId="159" priority="235" stopIfTrue="1">
      <formula>OR(G$6="M", G$6="MW", G$6="MN")</formula>
    </cfRule>
    <cfRule type="expression" dxfId="158" priority="236" stopIfTrue="1">
      <formula>(G$6="T")</formula>
    </cfRule>
  </conditionalFormatting>
  <conditionalFormatting sqref="G4">
    <cfRule type="expression" dxfId="157" priority="231" stopIfTrue="1">
      <formula>OR(G$6="M", G$6="MW", G$6="MN")</formula>
    </cfRule>
    <cfRule type="expression" dxfId="156" priority="232" stopIfTrue="1">
      <formula>(G$6="T")</formula>
    </cfRule>
  </conditionalFormatting>
  <conditionalFormatting sqref="G3">
    <cfRule type="expression" dxfId="155" priority="227" stopIfTrue="1">
      <formula>OR(G$6="M", G$6="MW", G$6="MN")</formula>
    </cfRule>
    <cfRule type="expression" dxfId="154" priority="228" stopIfTrue="1">
      <formula>(G$6="T")</formula>
    </cfRule>
  </conditionalFormatting>
  <conditionalFormatting sqref="G9">
    <cfRule type="expression" dxfId="153" priority="223" stopIfTrue="1">
      <formula>OR(G$6="M", G$6="MW", G$6="MN")</formula>
    </cfRule>
    <cfRule type="expression" dxfId="152" priority="224" stopIfTrue="1">
      <formula>(G$6="T")</formula>
    </cfRule>
  </conditionalFormatting>
  <conditionalFormatting sqref="G8">
    <cfRule type="expression" dxfId="151" priority="219" stopIfTrue="1">
      <formula>OR(G$6="M", G$6="MW", G$6="MN")</formula>
    </cfRule>
    <cfRule type="expression" dxfId="150" priority="220" stopIfTrue="1">
      <formula>(G$6="T")</formula>
    </cfRule>
  </conditionalFormatting>
  <conditionalFormatting sqref="G7">
    <cfRule type="expression" dxfId="149" priority="215" stopIfTrue="1">
      <formula>OR(G$6="M", G$6="MW", G$6="MN")</formula>
    </cfRule>
    <cfRule type="expression" dxfId="148" priority="216" stopIfTrue="1">
      <formula>(G$6="T")</formula>
    </cfRule>
  </conditionalFormatting>
  <conditionalFormatting sqref="G11">
    <cfRule type="expression" dxfId="147" priority="199" stopIfTrue="1">
      <formula>OR(G$6="M", G$6="MW", G$6="MN")</formula>
    </cfRule>
    <cfRule type="expression" dxfId="146" priority="200" stopIfTrue="1">
      <formula>(G$6="T")</formula>
    </cfRule>
  </conditionalFormatting>
  <conditionalFormatting sqref="G13">
    <cfRule type="expression" dxfId="145" priority="195" stopIfTrue="1">
      <formula>OR(G$6="M", G$6="MW", G$6="MN")</formula>
    </cfRule>
    <cfRule type="expression" dxfId="144" priority="196" stopIfTrue="1">
      <formula>(G$6="T")</formula>
    </cfRule>
  </conditionalFormatting>
  <conditionalFormatting sqref="G59">
    <cfRule type="expression" dxfId="143" priority="191" stopIfTrue="1">
      <formula>OR(G$6="M", G$6="MW", G$6="MN")</formula>
    </cfRule>
    <cfRule type="expression" dxfId="142" priority="192" stopIfTrue="1">
      <formula>(G$6="T")</formula>
    </cfRule>
  </conditionalFormatting>
  <conditionalFormatting sqref="G58">
    <cfRule type="expression" dxfId="141" priority="187" stopIfTrue="1">
      <formula>OR(G$6="M", G$6="MW", G$6="MN")</formula>
    </cfRule>
    <cfRule type="expression" dxfId="140" priority="188" stopIfTrue="1">
      <formula>(G$6="T")</formula>
    </cfRule>
  </conditionalFormatting>
  <conditionalFormatting sqref="G57">
    <cfRule type="expression" dxfId="139" priority="183" stopIfTrue="1">
      <formula>OR(G$6="M", G$6="MW", G$6="MN")</formula>
    </cfRule>
    <cfRule type="expression" dxfId="138" priority="184" stopIfTrue="1">
      <formula>(G$6="T")</formula>
    </cfRule>
  </conditionalFormatting>
  <conditionalFormatting sqref="G66">
    <cfRule type="expression" dxfId="137" priority="179" stopIfTrue="1">
      <formula>OR(G$6="M", G$6="MW", G$6="MN")</formula>
    </cfRule>
    <cfRule type="expression" dxfId="136" priority="180" stopIfTrue="1">
      <formula>(G$6="T")</formula>
    </cfRule>
  </conditionalFormatting>
  <conditionalFormatting sqref="G65">
    <cfRule type="expression" dxfId="135" priority="175" stopIfTrue="1">
      <formula>OR(G$6="M", G$6="MW", G$6="MN")</formula>
    </cfRule>
    <cfRule type="expression" dxfId="134" priority="176" stopIfTrue="1">
      <formula>(G$6="T")</formula>
    </cfRule>
  </conditionalFormatting>
  <conditionalFormatting sqref="G96">
    <cfRule type="expression" dxfId="133" priority="171" stopIfTrue="1">
      <formula>OR(G$6="M", G$6="MW", G$6="MN")</formula>
    </cfRule>
    <cfRule type="expression" dxfId="132" priority="172" stopIfTrue="1">
      <formula>(G$6="T")</formula>
    </cfRule>
  </conditionalFormatting>
  <conditionalFormatting sqref="G122">
    <cfRule type="expression" dxfId="131" priority="167" stopIfTrue="1">
      <formula>OR(G$6="M", G$6="MW", G$6="MN")</formula>
    </cfRule>
    <cfRule type="expression" dxfId="130" priority="168" stopIfTrue="1">
      <formula>(G$6="T")</formula>
    </cfRule>
  </conditionalFormatting>
  <conditionalFormatting sqref="G121">
    <cfRule type="expression" dxfId="129" priority="163" stopIfTrue="1">
      <formula>OR(G$6="M", G$6="MW", G$6="MN")</formula>
    </cfRule>
    <cfRule type="expression" dxfId="128" priority="164" stopIfTrue="1">
      <formula>(G$6="T")</formula>
    </cfRule>
  </conditionalFormatting>
  <conditionalFormatting sqref="G120">
    <cfRule type="expression" dxfId="127" priority="159" stopIfTrue="1">
      <formula>OR(G$6="M", G$6="MW", G$6="MN")</formula>
    </cfRule>
    <cfRule type="expression" dxfId="126" priority="160" stopIfTrue="1">
      <formula>(G$6="T")</formula>
    </cfRule>
  </conditionalFormatting>
  <conditionalFormatting sqref="G71">
    <cfRule type="expression" dxfId="125" priority="155" stopIfTrue="1">
      <formula>OR(G$6="M", G$6="MW", G$6="MN")</formula>
    </cfRule>
    <cfRule type="expression" dxfId="124" priority="156" stopIfTrue="1">
      <formula>(G$6="T")</formula>
    </cfRule>
  </conditionalFormatting>
  <conditionalFormatting sqref="G31">
    <cfRule type="expression" dxfId="123" priority="151" stopIfTrue="1">
      <formula>OR(G$6="M", G$6="MW", G$6="MN")</formula>
    </cfRule>
    <cfRule type="expression" dxfId="122" priority="152" stopIfTrue="1">
      <formula>(G$6="T")</formula>
    </cfRule>
  </conditionalFormatting>
  <conditionalFormatting sqref="G30">
    <cfRule type="expression" dxfId="121" priority="145" stopIfTrue="1">
      <formula>OR(G$6="M", G$6="MW", G$6="MN")</formula>
    </cfRule>
    <cfRule type="expression" dxfId="120" priority="146" stopIfTrue="1">
      <formula>(G$6="T")</formula>
    </cfRule>
  </conditionalFormatting>
  <conditionalFormatting sqref="G69:G70">
    <cfRule type="expression" dxfId="119" priority="137" stopIfTrue="1">
      <formula>OR(G$6="M", G$6="MW", G$6="MN")</formula>
    </cfRule>
    <cfRule type="expression" dxfId="118" priority="138" stopIfTrue="1">
      <formula>(G$6="T")</formula>
    </cfRule>
  </conditionalFormatting>
  <conditionalFormatting sqref="F63:F64 F73">
    <cfRule type="expression" dxfId="117" priority="135" stopIfTrue="1">
      <formula>OR(F$6="M", F$6="MW", F$6="MN")</formula>
    </cfRule>
    <cfRule type="expression" dxfId="116" priority="136" stopIfTrue="1">
      <formula>(F$6="T")</formula>
    </cfRule>
  </conditionalFormatting>
  <conditionalFormatting sqref="F62">
    <cfRule type="expression" dxfId="115" priority="133" stopIfTrue="1">
      <formula>OR(F$6="M", F$6="MW", F$6="MN")</formula>
    </cfRule>
    <cfRule type="expression" dxfId="114" priority="134" stopIfTrue="1">
      <formula>(F$6="T")</formula>
    </cfRule>
  </conditionalFormatting>
  <conditionalFormatting sqref="F77">
    <cfRule type="expression" dxfId="113" priority="131" stopIfTrue="1">
      <formula>OR(F$6="M", F$6="MW", F$6="MN")</formula>
    </cfRule>
    <cfRule type="expression" dxfId="112" priority="132" stopIfTrue="1">
      <formula>(F$6="T")</formula>
    </cfRule>
  </conditionalFormatting>
  <conditionalFormatting sqref="F84">
    <cfRule type="expression" dxfId="111" priority="129" stopIfTrue="1">
      <formula>OR(F$6="M", F$6="MW", F$6="MN")</formula>
    </cfRule>
    <cfRule type="expression" dxfId="110" priority="130" stopIfTrue="1">
      <formula>(F$6="T")</formula>
    </cfRule>
  </conditionalFormatting>
  <conditionalFormatting sqref="F98">
    <cfRule type="expression" dxfId="109" priority="127" stopIfTrue="1">
      <formula>OR(F$6="M", F$6="MW", F$6="MN")</formula>
    </cfRule>
    <cfRule type="expression" dxfId="108" priority="128" stopIfTrue="1">
      <formula>(F$6="T")</formula>
    </cfRule>
  </conditionalFormatting>
  <conditionalFormatting sqref="F113">
    <cfRule type="expression" dxfId="107" priority="125" stopIfTrue="1">
      <formula>OR(F$6="M", F$6="MW", F$6="MN")</formula>
    </cfRule>
    <cfRule type="expression" dxfId="106" priority="126" stopIfTrue="1">
      <formula>(F$6="T")</formula>
    </cfRule>
  </conditionalFormatting>
  <conditionalFormatting sqref="F106">
    <cfRule type="expression" dxfId="105" priority="123" stopIfTrue="1">
      <formula>OR(F$6="M", F$6="MW", F$6="MN")</formula>
    </cfRule>
    <cfRule type="expression" dxfId="104" priority="124" stopIfTrue="1">
      <formula>(F$6="T")</formula>
    </cfRule>
  </conditionalFormatting>
  <conditionalFormatting sqref="F49">
    <cfRule type="expression" dxfId="103" priority="121" stopIfTrue="1">
      <formula>OR(F$6="M", F$6="MW", F$6="MN")</formula>
    </cfRule>
    <cfRule type="expression" dxfId="102" priority="122" stopIfTrue="1">
      <formula>(F$6="T")</formula>
    </cfRule>
  </conditionalFormatting>
  <conditionalFormatting sqref="F55">
    <cfRule type="expression" dxfId="101" priority="119" stopIfTrue="1">
      <formula>OR(F$6="M", F$6="MW", F$6="MN")</formula>
    </cfRule>
    <cfRule type="expression" dxfId="100" priority="120" stopIfTrue="1">
      <formula>(F$6="T")</formula>
    </cfRule>
  </conditionalFormatting>
  <conditionalFormatting sqref="F74">
    <cfRule type="expression" dxfId="99" priority="117" stopIfTrue="1">
      <formula>OR(F$6="M", F$6="MW", F$6="MN")</formula>
    </cfRule>
    <cfRule type="expression" dxfId="98" priority="118" stopIfTrue="1">
      <formula>(F$6="T")</formula>
    </cfRule>
  </conditionalFormatting>
  <conditionalFormatting sqref="F81">
    <cfRule type="expression" dxfId="97" priority="115" stopIfTrue="1">
      <formula>OR(F$6="M", F$6="MW", F$6="MN")</formula>
    </cfRule>
    <cfRule type="expression" dxfId="96" priority="116" stopIfTrue="1">
      <formula>(F$6="T")</formula>
    </cfRule>
  </conditionalFormatting>
  <conditionalFormatting sqref="F88">
    <cfRule type="expression" dxfId="95" priority="113" stopIfTrue="1">
      <formula>OR(F$6="M", F$6="MW", F$6="MN")</formula>
    </cfRule>
    <cfRule type="expression" dxfId="94" priority="114" stopIfTrue="1">
      <formula>(F$6="T")</formula>
    </cfRule>
  </conditionalFormatting>
  <conditionalFormatting sqref="F103">
    <cfRule type="expression" dxfId="93" priority="111" stopIfTrue="1">
      <formula>OR(F$6="M", F$6="MW", F$6="MN")</formula>
    </cfRule>
    <cfRule type="expression" dxfId="92" priority="112" stopIfTrue="1">
      <formula>(F$6="T")</formula>
    </cfRule>
  </conditionalFormatting>
  <conditionalFormatting sqref="F110">
    <cfRule type="expression" dxfId="91" priority="109" stopIfTrue="1">
      <formula>OR(F$6="M", F$6="MW", F$6="MN")</formula>
    </cfRule>
    <cfRule type="expression" dxfId="90" priority="110" stopIfTrue="1">
      <formula>(F$6="T")</formula>
    </cfRule>
  </conditionalFormatting>
  <conditionalFormatting sqref="F117">
    <cfRule type="expression" dxfId="89" priority="107" stopIfTrue="1">
      <formula>OR(F$6="M", F$6="MW", F$6="MN")</formula>
    </cfRule>
    <cfRule type="expression" dxfId="88" priority="108" stopIfTrue="1">
      <formula>(F$6="T")</formula>
    </cfRule>
  </conditionalFormatting>
  <conditionalFormatting sqref="F29">
    <cfRule type="expression" dxfId="87" priority="105" stopIfTrue="1">
      <formula>OR(F$6="M", F$6="MW", F$6="MN")</formula>
    </cfRule>
    <cfRule type="expression" dxfId="86" priority="106" stopIfTrue="1">
      <formula>(F$6="T")</formula>
    </cfRule>
  </conditionalFormatting>
  <conditionalFormatting sqref="F54">
    <cfRule type="expression" dxfId="85" priority="103" stopIfTrue="1">
      <formula>OR(F$6="M", F$6="MW", F$6="MN")</formula>
    </cfRule>
    <cfRule type="expression" dxfId="84" priority="104" stopIfTrue="1">
      <formula>(F$6="T")</formula>
    </cfRule>
  </conditionalFormatting>
  <conditionalFormatting sqref="F51">
    <cfRule type="expression" dxfId="83" priority="101" stopIfTrue="1">
      <formula>OR(F$6="M", F$6="MW", F$6="MN")</formula>
    </cfRule>
    <cfRule type="expression" dxfId="82" priority="102" stopIfTrue="1">
      <formula>(F$6="T")</formula>
    </cfRule>
  </conditionalFormatting>
  <conditionalFormatting sqref="F76">
    <cfRule type="expression" dxfId="81" priority="97" stopIfTrue="1">
      <formula>OR(F$6="M", F$6="MW", F$6="MN")</formula>
    </cfRule>
    <cfRule type="expression" dxfId="80" priority="98" stopIfTrue="1">
      <formula>(F$6="T")</formula>
    </cfRule>
  </conditionalFormatting>
  <conditionalFormatting sqref="F83">
    <cfRule type="expression" dxfId="79" priority="95" stopIfTrue="1">
      <formula>OR(F$6="M", F$6="MW", F$6="MN")</formula>
    </cfRule>
    <cfRule type="expression" dxfId="78" priority="96" stopIfTrue="1">
      <formula>(F$6="T")</formula>
    </cfRule>
  </conditionalFormatting>
  <conditionalFormatting sqref="F97">
    <cfRule type="expression" dxfId="77" priority="93" stopIfTrue="1">
      <formula>OR(F$6="M", F$6="MW", F$6="MN")</formula>
    </cfRule>
    <cfRule type="expression" dxfId="76" priority="94" stopIfTrue="1">
      <formula>(F$6="T")</formula>
    </cfRule>
  </conditionalFormatting>
  <conditionalFormatting sqref="F105">
    <cfRule type="expression" dxfId="75" priority="91" stopIfTrue="1">
      <formula>OR(F$6="M", F$6="MW", F$6="MN")</formula>
    </cfRule>
    <cfRule type="expression" dxfId="74" priority="92" stopIfTrue="1">
      <formula>(F$6="T")</formula>
    </cfRule>
  </conditionalFormatting>
  <conditionalFormatting sqref="F112">
    <cfRule type="expression" dxfId="73" priority="89" stopIfTrue="1">
      <formula>OR(F$6="M", F$6="MW", F$6="MN")</formula>
    </cfRule>
    <cfRule type="expression" dxfId="72" priority="90" stopIfTrue="1">
      <formula>(F$6="T")</formula>
    </cfRule>
  </conditionalFormatting>
  <conditionalFormatting sqref="F61">
    <cfRule type="expression" dxfId="71" priority="87" stopIfTrue="1">
      <formula>OR(F$6="M", F$6="MW", F$6="MN")</formula>
    </cfRule>
    <cfRule type="expression" dxfId="70" priority="88" stopIfTrue="1">
      <formula>(F$6="T")</formula>
    </cfRule>
  </conditionalFormatting>
  <conditionalFormatting sqref="F19">
    <cfRule type="expression" dxfId="69" priority="85" stopIfTrue="1">
      <formula>OR(F$6="M", F$6="MW", F$6="MN")</formula>
    </cfRule>
    <cfRule type="expression" dxfId="68" priority="86" stopIfTrue="1">
      <formula>(F$6="T")</formula>
    </cfRule>
  </conditionalFormatting>
  <conditionalFormatting sqref="F46">
    <cfRule type="expression" dxfId="67" priority="83" stopIfTrue="1">
      <formula>OR(F$6="M", F$6="MW", F$6="MN")</formula>
    </cfRule>
    <cfRule type="expression" dxfId="66" priority="84" stopIfTrue="1">
      <formula>(F$6="T")</formula>
    </cfRule>
  </conditionalFormatting>
  <conditionalFormatting sqref="F47">
    <cfRule type="expression" dxfId="65" priority="81" stopIfTrue="1">
      <formula>OR(F$6="M", F$6="MW", F$6="MN")</formula>
    </cfRule>
    <cfRule type="expression" dxfId="64" priority="82" stopIfTrue="1">
      <formula>(F$6="T")</formula>
    </cfRule>
  </conditionalFormatting>
  <conditionalFormatting sqref="F44">
    <cfRule type="expression" dxfId="63" priority="79" stopIfTrue="1">
      <formula>OR(F$6="M", F$6="MW", F$6="MN")</formula>
    </cfRule>
    <cfRule type="expression" dxfId="62" priority="80" stopIfTrue="1">
      <formula>(F$6="T")</formula>
    </cfRule>
  </conditionalFormatting>
  <conditionalFormatting sqref="F23">
    <cfRule type="expression" dxfId="61" priority="77" stopIfTrue="1">
      <formula>OR(F$6="M", F$6="MW", F$6="MN")</formula>
    </cfRule>
    <cfRule type="expression" dxfId="60" priority="78" stopIfTrue="1">
      <formula>(F$6="T")</formula>
    </cfRule>
  </conditionalFormatting>
  <conditionalFormatting sqref="F22">
    <cfRule type="expression" dxfId="59" priority="75" stopIfTrue="1">
      <formula>OR(F$6="M", F$6="MW", F$6="MN")</formula>
    </cfRule>
    <cfRule type="expression" dxfId="58" priority="76" stopIfTrue="1">
      <formula>(F$6="T")</formula>
    </cfRule>
  </conditionalFormatting>
  <conditionalFormatting sqref="F21">
    <cfRule type="expression" dxfId="57" priority="73" stopIfTrue="1">
      <formula>OR(F$6="M", F$6="MW", F$6="MN")</formula>
    </cfRule>
    <cfRule type="expression" dxfId="56" priority="74" stopIfTrue="1">
      <formula>(F$6="T")</formula>
    </cfRule>
  </conditionalFormatting>
  <conditionalFormatting sqref="F20">
    <cfRule type="expression" dxfId="55" priority="71" stopIfTrue="1">
      <formula>OR(F$6="M", F$6="MW", F$6="MN")</formula>
    </cfRule>
    <cfRule type="expression" dxfId="54" priority="72" stopIfTrue="1">
      <formula>(F$6="T")</formula>
    </cfRule>
  </conditionalFormatting>
  <conditionalFormatting sqref="F5">
    <cfRule type="expression" dxfId="53" priority="69" stopIfTrue="1">
      <formula>OR(F$6="M", F$6="MW", F$6="MN")</formula>
    </cfRule>
    <cfRule type="expression" dxfId="52" priority="70" stopIfTrue="1">
      <formula>(F$6="T")</formula>
    </cfRule>
  </conditionalFormatting>
  <conditionalFormatting sqref="F4">
    <cfRule type="expression" dxfId="51" priority="67" stopIfTrue="1">
      <formula>OR(F$6="M", F$6="MW", F$6="MN")</formula>
    </cfRule>
    <cfRule type="expression" dxfId="50" priority="68" stopIfTrue="1">
      <formula>(F$6="T")</formula>
    </cfRule>
  </conditionalFormatting>
  <conditionalFormatting sqref="F3">
    <cfRule type="expression" dxfId="49" priority="65" stopIfTrue="1">
      <formula>OR(F$6="M", F$6="MW", F$6="MN")</formula>
    </cfRule>
    <cfRule type="expression" dxfId="48" priority="66" stopIfTrue="1">
      <formula>(F$6="T")</formula>
    </cfRule>
  </conditionalFormatting>
  <conditionalFormatting sqref="F9">
    <cfRule type="expression" dxfId="47" priority="63" stopIfTrue="1">
      <formula>OR(F$6="M", F$6="MW", F$6="MN")</formula>
    </cfRule>
    <cfRule type="expression" dxfId="46" priority="64" stopIfTrue="1">
      <formula>(F$6="T")</formula>
    </cfRule>
  </conditionalFormatting>
  <conditionalFormatting sqref="F8">
    <cfRule type="expression" dxfId="45" priority="61" stopIfTrue="1">
      <formula>OR(F$6="M", F$6="MW", F$6="MN")</formula>
    </cfRule>
    <cfRule type="expression" dxfId="44" priority="62" stopIfTrue="1">
      <formula>(F$6="T")</formula>
    </cfRule>
  </conditionalFormatting>
  <conditionalFormatting sqref="F7">
    <cfRule type="expression" dxfId="43" priority="59" stopIfTrue="1">
      <formula>OR(F$6="M", F$6="MW", F$6="MN")</formula>
    </cfRule>
    <cfRule type="expression" dxfId="42" priority="60" stopIfTrue="1">
      <formula>(F$6="T")</formula>
    </cfRule>
  </conditionalFormatting>
  <conditionalFormatting sqref="F11">
    <cfRule type="expression" dxfId="41" priority="51" stopIfTrue="1">
      <formula>OR(F$6="M", F$6="MW", F$6="MN")</formula>
    </cfRule>
    <cfRule type="expression" dxfId="40" priority="52" stopIfTrue="1">
      <formula>(F$6="T")</formula>
    </cfRule>
  </conditionalFormatting>
  <conditionalFormatting sqref="F13">
    <cfRule type="expression" dxfId="39" priority="49" stopIfTrue="1">
      <formula>OR(F$6="M", F$6="MW", F$6="MN")</formula>
    </cfRule>
    <cfRule type="expression" dxfId="38" priority="50" stopIfTrue="1">
      <formula>(F$6="T")</formula>
    </cfRule>
  </conditionalFormatting>
  <conditionalFormatting sqref="F59">
    <cfRule type="expression" dxfId="37" priority="47" stopIfTrue="1">
      <formula>OR(F$6="M", F$6="MW", F$6="MN")</formula>
    </cfRule>
    <cfRule type="expression" dxfId="36" priority="48" stopIfTrue="1">
      <formula>(F$6="T")</formula>
    </cfRule>
  </conditionalFormatting>
  <conditionalFormatting sqref="F58">
    <cfRule type="expression" dxfId="35" priority="45" stopIfTrue="1">
      <formula>OR(F$6="M", F$6="MW", F$6="MN")</formula>
    </cfRule>
    <cfRule type="expression" dxfId="34" priority="46" stopIfTrue="1">
      <formula>(F$6="T")</formula>
    </cfRule>
  </conditionalFormatting>
  <conditionalFormatting sqref="F57">
    <cfRule type="expression" dxfId="33" priority="43" stopIfTrue="1">
      <formula>OR(F$6="M", F$6="MW", F$6="MN")</formula>
    </cfRule>
    <cfRule type="expression" dxfId="32" priority="44" stopIfTrue="1">
      <formula>(F$6="T")</formula>
    </cfRule>
  </conditionalFormatting>
  <conditionalFormatting sqref="F66">
    <cfRule type="expression" dxfId="31" priority="41" stopIfTrue="1">
      <formula>OR(F$6="M", F$6="MW", F$6="MN")</formula>
    </cfRule>
    <cfRule type="expression" dxfId="30" priority="42" stopIfTrue="1">
      <formula>(F$6="T")</formula>
    </cfRule>
  </conditionalFormatting>
  <conditionalFormatting sqref="F65">
    <cfRule type="expression" dxfId="29" priority="39" stopIfTrue="1">
      <formula>OR(F$6="M", F$6="MW", F$6="MN")</formula>
    </cfRule>
    <cfRule type="expression" dxfId="28" priority="40" stopIfTrue="1">
      <formula>(F$6="T")</formula>
    </cfRule>
  </conditionalFormatting>
  <conditionalFormatting sqref="F96">
    <cfRule type="expression" dxfId="27" priority="37" stopIfTrue="1">
      <formula>OR(F$6="M", F$6="MW", F$6="MN")</formula>
    </cfRule>
    <cfRule type="expression" dxfId="26" priority="38" stopIfTrue="1">
      <formula>(F$6="T")</formula>
    </cfRule>
  </conditionalFormatting>
  <conditionalFormatting sqref="F122">
    <cfRule type="expression" dxfId="25" priority="35" stopIfTrue="1">
      <formula>OR(F$6="M", F$6="MW", F$6="MN")</formula>
    </cfRule>
    <cfRule type="expression" dxfId="24" priority="36" stopIfTrue="1">
      <formula>(F$6="T")</formula>
    </cfRule>
  </conditionalFormatting>
  <conditionalFormatting sqref="F121">
    <cfRule type="expression" dxfId="23" priority="33" stopIfTrue="1">
      <formula>OR(F$6="M", F$6="MW", F$6="MN")</formula>
    </cfRule>
    <cfRule type="expression" dxfId="22" priority="34" stopIfTrue="1">
      <formula>(F$6="T")</formula>
    </cfRule>
  </conditionalFormatting>
  <conditionalFormatting sqref="F120">
    <cfRule type="expression" dxfId="21" priority="31" stopIfTrue="1">
      <formula>OR(F$6="M", F$6="MW", F$6="MN")</formula>
    </cfRule>
    <cfRule type="expression" dxfId="20" priority="32" stopIfTrue="1">
      <formula>(F$6="T")</formula>
    </cfRule>
  </conditionalFormatting>
  <conditionalFormatting sqref="F71">
    <cfRule type="expression" dxfId="19" priority="29" stopIfTrue="1">
      <formula>OR(F$6="M", F$6="MW", F$6="MN")</formula>
    </cfRule>
    <cfRule type="expression" dxfId="18" priority="30" stopIfTrue="1">
      <formula>(F$6="T")</formula>
    </cfRule>
  </conditionalFormatting>
  <conditionalFormatting sqref="F31">
    <cfRule type="expression" dxfId="17" priority="27" stopIfTrue="1">
      <formula>OR(F$6="M", F$6="MW", F$6="MN")</formula>
    </cfRule>
    <cfRule type="expression" dxfId="16" priority="28" stopIfTrue="1">
      <formula>(F$6="T")</formula>
    </cfRule>
  </conditionalFormatting>
  <conditionalFormatting sqref="F30">
    <cfRule type="expression" dxfId="15" priority="25" stopIfTrue="1">
      <formula>OR(F$6="M", F$6="MW", F$6="MN")</formula>
    </cfRule>
    <cfRule type="expression" dxfId="14" priority="26" stopIfTrue="1">
      <formula>(F$6="T")</formula>
    </cfRule>
  </conditionalFormatting>
  <conditionalFormatting sqref="F69:F70">
    <cfRule type="expression" dxfId="13" priority="23" stopIfTrue="1">
      <formula>OR(F$6="M", F$6="MW", F$6="MN")</formula>
    </cfRule>
    <cfRule type="expression" dxfId="12" priority="24" stopIfTrue="1">
      <formula>(F$6="T")</formula>
    </cfRule>
  </conditionalFormatting>
  <conditionalFormatting sqref="G53">
    <cfRule type="expression" dxfId="11" priority="19" stopIfTrue="1">
      <formula>OR(G$6="M", G$6="MW", G$6="MN")</formula>
    </cfRule>
    <cfRule type="expression" dxfId="10" priority="20" stopIfTrue="1">
      <formula>(G$6="T")</formula>
    </cfRule>
  </conditionalFormatting>
  <conditionalFormatting sqref="F53">
    <cfRule type="expression" dxfId="9" priority="17" stopIfTrue="1">
      <formula>OR(F$6="M", F$6="MW", F$6="MN")</formula>
    </cfRule>
    <cfRule type="expression" dxfId="8" priority="18" stopIfTrue="1">
      <formula>(F$6="T")</formula>
    </cfRule>
  </conditionalFormatting>
  <conditionalFormatting sqref="G28">
    <cfRule type="expression" dxfId="7" priority="13" stopIfTrue="1">
      <formula>OR(G$6="M", G$6="MW", G$6="MN")</formula>
    </cfRule>
    <cfRule type="expression" dxfId="6" priority="14" stopIfTrue="1">
      <formula>(G$6="T")</formula>
    </cfRule>
  </conditionalFormatting>
  <conditionalFormatting sqref="F28">
    <cfRule type="expression" dxfId="5" priority="11" stopIfTrue="1">
      <formula>OR(F$6="M", F$6="MW", F$6="MN")</formula>
    </cfRule>
    <cfRule type="expression" dxfId="4" priority="12" stopIfTrue="1">
      <formula>(F$6="T")</formula>
    </cfRule>
  </conditionalFormatting>
  <conditionalFormatting sqref="G52">
    <cfRule type="expression" dxfId="3" priority="7" stopIfTrue="1">
      <formula>OR(G$6="M", G$6="MW", G$6="MN")</formula>
    </cfRule>
    <cfRule type="expression" dxfId="2" priority="8" stopIfTrue="1">
      <formula>(G$6="T")</formula>
    </cfRule>
  </conditionalFormatting>
  <conditionalFormatting sqref="F52">
    <cfRule type="expression" dxfId="1" priority="5" stopIfTrue="1">
      <formula>OR(F$6="M", F$6="MW", F$6="MN")</formula>
    </cfRule>
    <cfRule type="expression" dxfId="0" priority="6" stopIfTrue="1">
      <formula>(F$6="T")</formula>
    </cfRule>
  </conditionalFormatting>
  <pageMargins left="0.7" right="0.7" top="0.78740157499999996" bottom="0.78740157499999996"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39</vt:i4>
      </vt:variant>
    </vt:vector>
  </HeadingPairs>
  <TitlesOfParts>
    <vt:vector size="45" baseType="lpstr">
      <vt:lpstr>Information</vt:lpstr>
      <vt:lpstr>Team</vt:lpstr>
      <vt:lpstr>Referee|Kampfrichter</vt:lpstr>
      <vt:lpstr>Entry Form|Teilnehmer</vt:lpstr>
      <vt:lpstr>Translations</vt:lpstr>
      <vt:lpstr>Lookup</vt:lpstr>
      <vt:lpstr>cAgeGroup</vt:lpstr>
      <vt:lpstr>cBirthdate</vt:lpstr>
      <vt:lpstr>cCost</vt:lpstr>
      <vt:lpstr>cellContactDuringTournament</vt:lpstr>
      <vt:lpstr>cellEmail</vt:lpstr>
      <vt:lpstr>cellEndDate</vt:lpstr>
      <vt:lpstr>cellIsRegional</vt:lpstr>
      <vt:lpstr>cellIsTraditional</vt:lpstr>
      <vt:lpstr>cellMobile</vt:lpstr>
      <vt:lpstr>cellStartDate</vt:lpstr>
      <vt:lpstr>cellTagHolder</vt:lpstr>
      <vt:lpstr>cellTeamLeader</vt:lpstr>
      <vt:lpstr>cellTeamName</vt:lpstr>
      <vt:lpstr>cFirstname</vt:lpstr>
      <vt:lpstr>cGender</vt:lpstr>
      <vt:lpstr>cGroup</vt:lpstr>
      <vt:lpstr>cGroupName</vt:lpstr>
      <vt:lpstr>cName</vt:lpstr>
      <vt:lpstr>cNumForms</vt:lpstr>
      <vt:lpstr>cPartner</vt:lpstr>
      <vt:lpstr>cPartnerName</vt:lpstr>
      <vt:lpstr>cRefereeFirstname</vt:lpstr>
      <vt:lpstr>cRefereeSurname</vt:lpstr>
      <vt:lpstr>German</vt:lpstr>
      <vt:lpstr>Language</vt:lpstr>
      <vt:lpstr>Languages</vt:lpstr>
      <vt:lpstr>rngAgeClasses</vt:lpstr>
      <vt:lpstr>rngCostTable</vt:lpstr>
      <vt:lpstr>rngFistMod</vt:lpstr>
      <vt:lpstr>rngFistTrad</vt:lpstr>
      <vt:lpstr>rngGroup</vt:lpstr>
      <vt:lpstr>rngLongMod</vt:lpstr>
      <vt:lpstr>rngLongTrad</vt:lpstr>
      <vt:lpstr>rngPartner</vt:lpstr>
      <vt:lpstr>rngShortMod</vt:lpstr>
      <vt:lpstr>rngShortTrad</vt:lpstr>
      <vt:lpstr>'Entry Form|Teilnehmer'!StringKeys</vt:lpstr>
      <vt:lpstr>StringKeys</vt:lpstr>
      <vt:lpstr>StringSet</vt:lpstr>
    </vt:vector>
  </TitlesOfParts>
  <Company>DWF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Anmeldeliste Deutsche Meisterschaft</dc:title>
  <dc:creator>DWF e.V.</dc:creator>
  <cp:lastModifiedBy>freddy</cp:lastModifiedBy>
  <cp:lastPrinted>2017-03-05T13:25:28Z</cp:lastPrinted>
  <dcterms:created xsi:type="dcterms:W3CDTF">2000-05-18T10:13:17Z</dcterms:created>
  <dcterms:modified xsi:type="dcterms:W3CDTF">2024-04-02T19:56:39Z</dcterms:modified>
</cp:coreProperties>
</file>